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anexa 1" sheetId="1" r:id="rId1"/>
    <sheet name="anexa 2" sheetId="2" r:id="rId2"/>
    <sheet name="anexa 4" sheetId="3" r:id="rId3"/>
    <sheet name="anexa 3 " sheetId="4" r:id="rId4"/>
  </sheets>
  <definedNames>
    <definedName name="_xlnm.Print_Titles" localSheetId="0">'anexa 1'!$8:$10</definedName>
    <definedName name="_xlnm.Print_Titles" localSheetId="1">'anexa 2'!$8:$9</definedName>
    <definedName name="_xlnm.Print_Titles" localSheetId="2">'anexa 4'!$8:$8</definedName>
  </definedNames>
  <calcPr fullCalcOnLoad="1"/>
</workbook>
</file>

<file path=xl/sharedStrings.xml><?xml version="1.0" encoding="utf-8"?>
<sst xmlns="http://schemas.openxmlformats.org/spreadsheetml/2006/main" count="819" uniqueCount="595">
  <si>
    <t>Regia Autonoma Judeteana de Drumuri Arges R.A.</t>
  </si>
  <si>
    <t>Sediul: Pitesti, Str. George Cosbuc nr. 40</t>
  </si>
  <si>
    <t>Anexa 1</t>
  </si>
  <si>
    <t>Cod Unic de Inregistrare: RO 27648587</t>
  </si>
  <si>
    <t xml:space="preserve">             BUGETUL  DE VENITURI SI CHELTUIELI   RECTIFICAT PE ANUL 2014 SI ESTIMARILE PANA IN ANII 2015-2016</t>
  </si>
  <si>
    <t xml:space="preserve">                </t>
  </si>
  <si>
    <t>Indicatori</t>
  </si>
  <si>
    <t>Nr.rdt</t>
  </si>
  <si>
    <t>%</t>
  </si>
  <si>
    <t>Estimari an 2015 = 2.8%</t>
  </si>
  <si>
    <t>Estimari an 2016 = 2.5%</t>
  </si>
  <si>
    <t xml:space="preserve">col 9=7/5  </t>
  </si>
  <si>
    <t xml:space="preserve">  col 10 =8/7   </t>
  </si>
  <si>
    <t>9=7/5</t>
  </si>
  <si>
    <t>10=8/7</t>
  </si>
  <si>
    <t>6=5/4</t>
  </si>
  <si>
    <t>8</t>
  </si>
  <si>
    <t>9</t>
  </si>
  <si>
    <t>10</t>
  </si>
  <si>
    <t>I</t>
  </si>
  <si>
    <t>VENITURI TOTALE ( Rd 1=Rd2+RD5+Rd46</t>
  </si>
  <si>
    <t>Venituri din exploatare</t>
  </si>
  <si>
    <t xml:space="preserve">      a.   subventii cf.prevederilor legale in vigoare</t>
  </si>
  <si>
    <t>3</t>
  </si>
  <si>
    <t xml:space="preserve">       b.  -transferuri cf.prevederilor legale in vigoare</t>
  </si>
  <si>
    <t>4</t>
  </si>
  <si>
    <t>Venituri financiare</t>
  </si>
  <si>
    <t>5</t>
  </si>
  <si>
    <t>Venituri extraordinare</t>
  </si>
  <si>
    <t>II</t>
  </si>
  <si>
    <t xml:space="preserve">CHELTUIELI TOTALE( rd7=rd 8+rd20 +rd21 </t>
  </si>
  <si>
    <t>Cheltuieli de exploatare, din care:</t>
  </si>
  <si>
    <t>A</t>
  </si>
  <si>
    <t>cheltuieli cu bunuri si servicii</t>
  </si>
  <si>
    <t>B</t>
  </si>
  <si>
    <t>cheltuieli cu impozite,taxe si varsaminte asimilate</t>
  </si>
  <si>
    <t>C</t>
  </si>
  <si>
    <t>cheltuieli cu personalul, din care:</t>
  </si>
  <si>
    <t xml:space="preserve">C0       </t>
  </si>
  <si>
    <t>ch. De natura salariala( rd 13+14)</t>
  </si>
  <si>
    <t>12</t>
  </si>
  <si>
    <t>C1</t>
  </si>
  <si>
    <t>ch cu salariile</t>
  </si>
  <si>
    <t>13</t>
  </si>
  <si>
    <t>C2</t>
  </si>
  <si>
    <t>bonusuri</t>
  </si>
  <si>
    <t>14</t>
  </si>
  <si>
    <t>C3</t>
  </si>
  <si>
    <t>alte cheltuieli cu personalul, din care:</t>
  </si>
  <si>
    <t>15</t>
  </si>
  <si>
    <t>ch.cu plati compensatorii aferente disponibilizarilor de personal</t>
  </si>
  <si>
    <t>16</t>
  </si>
  <si>
    <t>C4</t>
  </si>
  <si>
    <t>cheltuieli aferente contractului de mandat si a altor organe de conducere si control ,comisii si comitete</t>
  </si>
  <si>
    <t>17</t>
  </si>
  <si>
    <t>C5</t>
  </si>
  <si>
    <t>cheltuieli cu asigurarile si protectia sociala, fondurile speciale si alte obligatii legale</t>
  </si>
  <si>
    <t>D</t>
  </si>
  <si>
    <t>Alte cheltuieli de exploatare</t>
  </si>
  <si>
    <t>Cheltuieli financiare</t>
  </si>
  <si>
    <t>Cheltuieli extraordinare</t>
  </si>
  <si>
    <t>III</t>
  </si>
  <si>
    <t>REZULTATUL BRUT (profit/pierdere)</t>
  </si>
  <si>
    <t>cheltuieli nedeductibile</t>
  </si>
  <si>
    <t xml:space="preserve">         Rezultat Brut Fiscal </t>
  </si>
  <si>
    <t>IV</t>
  </si>
  <si>
    <t xml:space="preserve">Impozit pe profif </t>
  </si>
  <si>
    <t>23</t>
  </si>
  <si>
    <t>V</t>
  </si>
  <si>
    <t>Profit contabil ramas dupa deducerea impozitului pe profit ,din care:</t>
  </si>
  <si>
    <t>24</t>
  </si>
  <si>
    <t>Rezerve legale 5%</t>
  </si>
  <si>
    <t>Alte rezerve reprezentand facilitati fiscale prevazute de lege  35%</t>
  </si>
  <si>
    <t>Acoperirea pierderilor contabile din anii precedenti</t>
  </si>
  <si>
    <t>Constituirea surselor proprii de finantare pt proiectele cofinantate din imprumuturi externe, precum si pt constituirea surselor necesare rambursarii ratelor de capital, platii dobanzilor, comisioanelor si altor conturi</t>
  </si>
  <si>
    <t>Alte repartizari prevazute de lege</t>
  </si>
  <si>
    <t>Profitul contabil ramas dupa deducerea sumelor de la rd 22,23,24,25 si 26</t>
  </si>
  <si>
    <t>Participarea salariatilor la profit in limita a 10% din profitul net, dar nu mai mult de nivelul unui salariu de baza mediu lunar realizat la nivelul operatorului economic in exercitiul financiar de referinta</t>
  </si>
  <si>
    <t>Minim 50% varsaminte la bugetul de stat sau local , in cazul regiilor autonome, ori dividente cuvenite actionarilor in cazul societatilor / companiilor nationale si societatilor cu capital integral sau majoritar de stat , din care:</t>
  </si>
  <si>
    <t>a)</t>
  </si>
  <si>
    <t xml:space="preserve">               -dividente cuvenite bugetului de stat </t>
  </si>
  <si>
    <t>b</t>
  </si>
  <si>
    <t xml:space="preserve">     -dividende cuvenite bugetului local</t>
  </si>
  <si>
    <t>33a</t>
  </si>
  <si>
    <t>c</t>
  </si>
  <si>
    <t xml:space="preserve">     -dividende cuvenite altor actionari</t>
  </si>
  <si>
    <t>34</t>
  </si>
  <si>
    <t>Profitul nerepartizat pe destinatiile prevazute la rd 31-rd 32 se repartizeaza la alte rezerve si constituie sursa proprie de finantare</t>
  </si>
  <si>
    <t>35</t>
  </si>
  <si>
    <t>VI</t>
  </si>
  <si>
    <t>VENITURI DIN FONDURI EUROPENE</t>
  </si>
  <si>
    <t>VII</t>
  </si>
  <si>
    <t>CHELTUIELI ELIGIBILE DIN FONDURI EUROPENE, din care:</t>
  </si>
  <si>
    <t>cheltuieli materiale</t>
  </si>
  <si>
    <t>b)</t>
  </si>
  <si>
    <t>cheltuieli cu salariile</t>
  </si>
  <si>
    <t>c)</t>
  </si>
  <si>
    <t>cheltuieli privind prestarile de servicii</t>
  </si>
  <si>
    <t>d)</t>
  </si>
  <si>
    <t>cheltuieli cu reclama si publicitate</t>
  </si>
  <si>
    <t>e)</t>
  </si>
  <si>
    <t xml:space="preserve">alte cheltuieli </t>
  </si>
  <si>
    <t>VIII</t>
  </si>
  <si>
    <r>
      <t>SURSE DE FINANTARE A INVESTITIILOR, d</t>
    </r>
    <r>
      <rPr>
        <sz val="12"/>
        <color indexed="8"/>
        <rFont val="Arial"/>
        <family val="2"/>
      </rPr>
      <t>in care:</t>
    </r>
  </si>
  <si>
    <t xml:space="preserve">                         Surse Proprii </t>
  </si>
  <si>
    <t>43 a.</t>
  </si>
  <si>
    <t xml:space="preserve">               Alocatii  de la buget</t>
  </si>
  <si>
    <t>44</t>
  </si>
  <si>
    <t xml:space="preserve">       -  Alocatii  bugetare aferente platii  angajamentelor din anii anteriori </t>
  </si>
  <si>
    <t>45</t>
  </si>
  <si>
    <t>IX</t>
  </si>
  <si>
    <t>CHELTUIELI PT INVESTITII</t>
  </si>
  <si>
    <t>46</t>
  </si>
  <si>
    <t>X</t>
  </si>
  <si>
    <t>DATE DE FUNDAMENTARE</t>
  </si>
  <si>
    <t>Nr de personal prognozat la finele anului</t>
  </si>
  <si>
    <t>Nr mediu de salariati total</t>
  </si>
  <si>
    <t>Cheltuieli de natura salariala (a+b), din care:</t>
  </si>
  <si>
    <t>bonusuri+10% participare salariati profit an 2012</t>
  </si>
  <si>
    <t>Castigul mediu lunar pe salariat (lei/persoana) determinat pe baza  chelt.de natura salariala  rd.12/49 /12*1000</t>
  </si>
  <si>
    <t>50</t>
  </si>
  <si>
    <t>Castigul mediu lunar pe salariat determinat pe baza cheltuielilor cu salariile (lei/pers.) Rd.13/49  /12*1000</t>
  </si>
  <si>
    <t xml:space="preserve">Productivitatea muncii in unitati valorice pe total personal mediu( mii/lei) /persoane  rd.2/49 </t>
  </si>
  <si>
    <t xml:space="preserve">Productivitatea muncii in unitati  fizice  pe total personal mediu cant de produse fizice /persoana </t>
  </si>
  <si>
    <t xml:space="preserve">  Cheltuieli totale la 1000 lei venituri totale ( rd.7/1) *1000</t>
  </si>
  <si>
    <t>Cheltuieli totale la 1000 lei venituri totale (rd 5/rd1)*1000</t>
  </si>
  <si>
    <t xml:space="preserve">Plati restante </t>
  </si>
  <si>
    <t>55</t>
  </si>
  <si>
    <t>Creante restante</t>
  </si>
  <si>
    <t>56</t>
  </si>
  <si>
    <t xml:space="preserve"> ANEXA NR.2</t>
  </si>
  <si>
    <t xml:space="preserve">DETALIEREA INDICATORILOR ECONOMICO-FINANCIARI </t>
  </si>
  <si>
    <t xml:space="preserve">                     PREVAZUTI IN  BUGETUL  DE VENITURI SI CHELTUIELI  RECTIFICAT PE ANUL 2014        mii lei</t>
  </si>
  <si>
    <t>Nr.rd</t>
  </si>
  <si>
    <t>Buget aprobat conform H.CJAg.nr.21/29.01.2014</t>
  </si>
  <si>
    <t xml:space="preserve">     Aprobat 2013 conf.Hot. Consiliului de Administratie  Jud.Ag</t>
  </si>
  <si>
    <t>Preliminat/Realizat 2013</t>
  </si>
  <si>
    <t>8=7/5</t>
  </si>
  <si>
    <t>4a</t>
  </si>
  <si>
    <t>VENITURI TOTALE ( Rd2+Rd22+Rd28)</t>
  </si>
  <si>
    <t>Venituri din exploatare rd.3,8,9,12,13,14 din care:</t>
  </si>
  <si>
    <t>a</t>
  </si>
  <si>
    <t>din productia vanduta (rd 4+rd 5+rd 6+rd 7), din care:</t>
  </si>
  <si>
    <t>a1)</t>
  </si>
  <si>
    <t>din vanzarea produselor</t>
  </si>
  <si>
    <t>a2)</t>
  </si>
  <si>
    <t>din servicii prestate</t>
  </si>
  <si>
    <t>a3)</t>
  </si>
  <si>
    <t>din redevente si chirii</t>
  </si>
  <si>
    <t>a4)</t>
  </si>
  <si>
    <t>alte venituri(taxe avize,dj )</t>
  </si>
  <si>
    <t>din vanzarea marfurilor</t>
  </si>
  <si>
    <t>din subventii si transferuri de exploatare aferente cifrei de afaceri nete ( rd 10+rd 11), din care:</t>
  </si>
  <si>
    <t>c1</t>
  </si>
  <si>
    <t>subventii cf prevederilor legale in vigoare</t>
  </si>
  <si>
    <t>c2</t>
  </si>
  <si>
    <t>transferuri , conform prevederilor legale in vigoare</t>
  </si>
  <si>
    <t>d</t>
  </si>
  <si>
    <t>din productia de imobilizari</t>
  </si>
  <si>
    <t>e</t>
  </si>
  <si>
    <t>venituri aferente costului productiei in curs de executie</t>
  </si>
  <si>
    <t>f</t>
  </si>
  <si>
    <t>f)</t>
  </si>
  <si>
    <t>alte venituri din exploatare (rd 15+16+rd 19+ rd 20+ rd 21, din care:</t>
  </si>
  <si>
    <t>f1)</t>
  </si>
  <si>
    <t>din amenzi si penalitati</t>
  </si>
  <si>
    <t>f2)</t>
  </si>
  <si>
    <t>din vanzarea activelor si alte operatii de capital (rd 18+ rd 19), din care:</t>
  </si>
  <si>
    <t>- active corporale</t>
  </si>
  <si>
    <t>- active necorporale</t>
  </si>
  <si>
    <t>f3)</t>
  </si>
  <si>
    <t xml:space="preserve">din subventii pt investitii </t>
  </si>
  <si>
    <t>f4)</t>
  </si>
  <si>
    <t>din valorificarea certificatelor CO2</t>
  </si>
  <si>
    <t>f5)</t>
  </si>
  <si>
    <t>alte venituri.</t>
  </si>
  <si>
    <t>Venituri financiare (rd23+ 24+ rd 25+rd 26+rd 27), din care:</t>
  </si>
  <si>
    <t xml:space="preserve">  a.din imobilizari financiare</t>
  </si>
  <si>
    <t xml:space="preserve">  b.din investitii financiare</t>
  </si>
  <si>
    <t xml:space="preserve">  c.din diferente de curs</t>
  </si>
  <si>
    <t>alte venituri financiare-cota parte amortizare imob.primite titlu gratuit,plusuri inventar</t>
  </si>
  <si>
    <t xml:space="preserve">   d.   in dobanzi</t>
  </si>
  <si>
    <t xml:space="preserve">    e.  alte venituri financiare-bcr</t>
  </si>
  <si>
    <t>CHELTUIELI TOTALE( rd 30+rd 136 rd144)</t>
  </si>
  <si>
    <t>CHELTUIELI .DE EXPLOATARE( rd.31+79+86+120) din care:</t>
  </si>
  <si>
    <t>Cheltueli cu bunuri si servicii rd.32+40+46) din care:</t>
  </si>
  <si>
    <t>A1</t>
  </si>
  <si>
    <t>Cheltuieli privind stocurile (rd.33,34, 37,38,39 )din care:</t>
  </si>
  <si>
    <t xml:space="preserve">    a)cheltuieli cu materii prime</t>
  </si>
  <si>
    <t xml:space="preserve">    b)cheltuieli cu materialele consumabile, din care:</t>
  </si>
  <si>
    <t>b1)</t>
  </si>
  <si>
    <t>cheltuieli cu piesele de schimb</t>
  </si>
  <si>
    <t>b2)</t>
  </si>
  <si>
    <t>cheltuieli cu combustibili</t>
  </si>
  <si>
    <t xml:space="preserve">   c)cheltuieli privind materialele de natura obiectelor de inventar</t>
  </si>
  <si>
    <t>d.   cheltuieli privind energia si apa</t>
  </si>
  <si>
    <t>e.    cheltuieli privind marfurile</t>
  </si>
  <si>
    <t>A2</t>
  </si>
  <si>
    <t>Cheltuieli privind serviciile executate de terti ( red.41+rd 42+rd 45), din care:</t>
  </si>
  <si>
    <t>a.  cheltuieli cu intretinerea si reparatiile</t>
  </si>
  <si>
    <t>b.   cheltuieli privind chiriile(rd 43+rd 44) din care:</t>
  </si>
  <si>
    <t>-catre operatori cu capital integral/majoritar de stat</t>
  </si>
  <si>
    <t>-catre operatori cu capital privat</t>
  </si>
  <si>
    <t>c.     prime de asigurare</t>
  </si>
  <si>
    <t>A3</t>
  </si>
  <si>
    <t>Cheltuieli cu alte servicii executate de terti (47+rd 48++rd 50+rd 57+rd 62+rd 63+rd 67+rd 68+rd69,+78 din care:</t>
  </si>
  <si>
    <t xml:space="preserve">   a.    cheltuieli cu colaboratorii</t>
  </si>
  <si>
    <t>b..  cheltuieli privind comisioanele si onorariul , din care:</t>
  </si>
  <si>
    <t>cheltuieli privind consultanta juridica</t>
  </si>
  <si>
    <t>c.   cheltuieli de protocol,reclama si publicitate rd 51+rd 53, din care:</t>
  </si>
  <si>
    <t>c1)</t>
  </si>
  <si>
    <t>cheltuieli de protocol, din care:</t>
  </si>
  <si>
    <t>- tichete cadou potrivit Legii 193/2006, cu modificarile ulterioare</t>
  </si>
  <si>
    <t>c2)</t>
  </si>
  <si>
    <t>cheltuieli de reclama si publicitate, din care:</t>
  </si>
  <si>
    <t>-tichete cadou pt cheltuieli de reclama si publicitate, potrivit Legii193/2006 , cu modificarile ulterioare</t>
  </si>
  <si>
    <t>- tichete cadou pt campanii de marketing, studiul pietei, promovarea pe piete existente sau noi, potrivit Legii 193/2006, cu modificarile ulterioare</t>
  </si>
  <si>
    <t>- ch de promovare a produselor</t>
  </si>
  <si>
    <t xml:space="preserve">        d. Ch cu sponsorizarea (rd 58+rd59+ 60+rd 61), din care:</t>
  </si>
  <si>
    <t>d1)</t>
  </si>
  <si>
    <t>ch de sponsorizare a cluburilor sportive</t>
  </si>
  <si>
    <t>d2)</t>
  </si>
  <si>
    <t>ch de sponsorizare a unitatilor de cult</t>
  </si>
  <si>
    <t>d3)</t>
  </si>
  <si>
    <t>ch privind acordarea ajutoarelor umanitare si sociale</t>
  </si>
  <si>
    <t>d4)</t>
  </si>
  <si>
    <t>alte cheltuieli cu sponsorizarea</t>
  </si>
  <si>
    <t xml:space="preserve"> e.    cheltuieli cu transportul de bunuri si persoane</t>
  </si>
  <si>
    <t xml:space="preserve"> f.  cheltuieli de deplasare ,detasare,transfer, din care:</t>
  </si>
  <si>
    <t>-cheltuieli cu diurna( rd 66+rd 67) din care:</t>
  </si>
  <si>
    <t>- interna</t>
  </si>
  <si>
    <t>-externa</t>
  </si>
  <si>
    <t>g</t>
  </si>
  <si>
    <t xml:space="preserve">  g.    cheltuieli postale si taxe de telecomunicatii</t>
  </si>
  <si>
    <t>h</t>
  </si>
  <si>
    <t xml:space="preserve">    h.    cheltuieli cu serviciile bancare si asimilate</t>
  </si>
  <si>
    <t>i</t>
  </si>
  <si>
    <t xml:space="preserve"> i.     alte cheltuieli cu serviciile executate de terti , din care:</t>
  </si>
  <si>
    <t>i1</t>
  </si>
  <si>
    <t xml:space="preserve">cheltuieli de asigurare si paza  </t>
  </si>
  <si>
    <t>i2</t>
  </si>
  <si>
    <t>cheltuieli privind intretinerea si functionarea tehnicii de calcul</t>
  </si>
  <si>
    <t>i3</t>
  </si>
  <si>
    <t>cheltuieli cu pregatirea profesionala</t>
  </si>
  <si>
    <t>i4</t>
  </si>
  <si>
    <t>cheltuieli cu reevaluarea imobilizarilor corporale si necorporale, din care :</t>
  </si>
  <si>
    <t>-aferente bunurilor de natura domeniului public</t>
  </si>
  <si>
    <t>i5</t>
  </si>
  <si>
    <t>cheltuieli cu prestatiile efectuate de filiale</t>
  </si>
  <si>
    <t>i6</t>
  </si>
  <si>
    <t>cheltuieli privind recrutarea si plasarea personalului de conducere conform Ordonantei de urgenta a Guvernului nr 109/2011</t>
  </si>
  <si>
    <t>i7</t>
  </si>
  <si>
    <t>cheltuieli cu anunturile privind licitatiile si alte anunturi</t>
  </si>
  <si>
    <t>j</t>
  </si>
  <si>
    <t xml:space="preserve">    j, alte cheltuieli</t>
  </si>
  <si>
    <t>B.</t>
  </si>
  <si>
    <t xml:space="preserve">   a.   cheltuieli cu taxa pt activitatea de exploatare a resurselor minerale</t>
  </si>
  <si>
    <t xml:space="preserve">    b. ch cu redeventa pt concesionarea bunurilor publice si resurse minerale</t>
  </si>
  <si>
    <t xml:space="preserve">  c.     ch cu taxa de licenta</t>
  </si>
  <si>
    <t xml:space="preserve">  d.      ch cu taxa de autorizare</t>
  </si>
  <si>
    <t xml:space="preserve">  e.      ch cu taxa de mediu </t>
  </si>
  <si>
    <t xml:space="preserve">  f.       ch cu alte taxe si impozite</t>
  </si>
  <si>
    <t>Cheltuieli cu personalul rd.87+100+104+113,din care:</t>
  </si>
  <si>
    <t>C0        Cheltuieli de natura salariala rd.88+92</t>
  </si>
  <si>
    <t xml:space="preserve">   C1  Cheltuieli cu salariile( rd89+rd 90+rd 91), din care:</t>
  </si>
  <si>
    <t>ch pers</t>
  </si>
  <si>
    <t>dif 51</t>
  </si>
  <si>
    <t>salarii de baza</t>
  </si>
  <si>
    <t>sporuri, prime si alte bonificatii aferente salariului de baza (conform CCM)</t>
  </si>
  <si>
    <t>alte bonificatii (conform CCM)</t>
  </si>
  <si>
    <t>tichete,deplas,preg cadre</t>
  </si>
  <si>
    <t xml:space="preserve"> C2     Bonusuri (rd 93+rd 96+rd 97+rd98+rd 99) , din care:</t>
  </si>
  <si>
    <t>a )cheltuieli sociale prevazute de art 21 din Legea 571/2003 privind Codul Fiscal , cu modificarile ulterioare, din care:</t>
  </si>
  <si>
    <t>cheltuieli sociale prevazute de art 21 din Legea 571/2003 privind Codul Fiscal , cu modificarile ulterioare, din care:</t>
  </si>
  <si>
    <t>-tichete de cresa , cf Legii 193/2006, cu modificarile ukterioare;</t>
  </si>
  <si>
    <t>-tichete cadou pt cheltuieli sociale potrivit Legii 193/2006, cu modificarile ulterioare</t>
  </si>
  <si>
    <t>tichete de masa</t>
  </si>
  <si>
    <t>b)tichete de masa</t>
  </si>
  <si>
    <t>tichete de vacanta</t>
  </si>
  <si>
    <t>c)tichete de vacanta</t>
  </si>
  <si>
    <t>ch privind participarea salariatilor la profitul obtinut in anul precedent</t>
  </si>
  <si>
    <t>d)ch privind participarea salariatilor la profitul obtinut in anul precedent</t>
  </si>
  <si>
    <t>alte cheltuieli cf CCM</t>
  </si>
  <si>
    <t>e)alte cheltuieli cf CCM</t>
  </si>
  <si>
    <t>Alte cheltuieli cu personalul (rd 101+rd 102+rd 103) din care:</t>
  </si>
  <si>
    <t xml:space="preserve">a) ch cu platile compensatorii aferente disponibilizarilor de personal </t>
  </si>
  <si>
    <t>b)ch cu drepturile salariale cuvenite in baza unor hotarari judecatoresti</t>
  </si>
  <si>
    <t>c) ch de natura salariala aferente restructurarii, privatizarii, administrator special, alte comisii si comitete</t>
  </si>
  <si>
    <t>Cheltuieli aferente contractului de mandat si a unor organe de conducere si control, comisii si comitete (rd 105+rd 108+rd 111+rd 112, din care:</t>
  </si>
  <si>
    <t>a) pentru directori/directorat</t>
  </si>
  <si>
    <t xml:space="preserve">            -Componenta fixa  </t>
  </si>
  <si>
    <t xml:space="preserve">           - componenta variabila</t>
  </si>
  <si>
    <t>b)pentru consiliul de administratie /consiliul de supraveghere</t>
  </si>
  <si>
    <t xml:space="preserve">            -componenta fixa </t>
  </si>
  <si>
    <t xml:space="preserve">           -componenta variabila </t>
  </si>
  <si>
    <t>c) pt AGA si cenzori</t>
  </si>
  <si>
    <t>d) pentru alte comisii si comitete constituite potrivit legii</t>
  </si>
  <si>
    <t>Cheltuieli cu asigurarile si protectia sociala, fondurile speciale si alte obligatii legale (rd 114rd 115d +116+rd 117+rd 118+rd 119), din care:</t>
  </si>
  <si>
    <t>a)ch privind contributia la asigurari sociale20.8%</t>
  </si>
  <si>
    <t>b)ch privind contributia la asiguraile pt somaj 0.5%</t>
  </si>
  <si>
    <t>c)ch privind contributia la asigurarile sociale de sanatate 5.2%</t>
  </si>
  <si>
    <t xml:space="preserve">  d)   ch privind contributiile la fondurile speciale aferente fondului de salarii 0.85%+0.25%+fd handic +0.251%acc munca =1.348% fd.garantare somaj  </t>
  </si>
  <si>
    <t>e)Alte cheltuieli sociale</t>
  </si>
  <si>
    <t xml:space="preserve">f) ch privind alte contributii si fonduri speciale </t>
  </si>
  <si>
    <t>prev 2013 cadouri copii?</t>
  </si>
  <si>
    <t>Alte cheltuieli de exploatare (rd 121,124,125,126,127,128,) din care:</t>
  </si>
  <si>
    <t xml:space="preserve">    a.   Cheltuieli cu majorari si penalitati (rd122+rd 123), din care:</t>
  </si>
  <si>
    <t>- catre bugetul general consolidat</t>
  </si>
  <si>
    <t>- catre alti creditori</t>
  </si>
  <si>
    <t xml:space="preserve"> b.       cheltuieli privind activele imobilizate</t>
  </si>
  <si>
    <t xml:space="preserve">     c.    Ch. aferente transferurilor pt plata personalului</t>
  </si>
  <si>
    <t xml:space="preserve">  d.      alte cheltuieli</t>
  </si>
  <si>
    <t xml:space="preserve">     e.     ch cu amortizarea imobilizarilor corporale si necorporale</t>
  </si>
  <si>
    <t xml:space="preserve">   f.        ajustari si deprecieri pt pierdere de valoare si provizioane (rd 129+rd131), din care:</t>
  </si>
  <si>
    <t>ch privind ajustarile si provizioanele</t>
  </si>
  <si>
    <t>f1.1</t>
  </si>
  <si>
    <t xml:space="preserve">-provizioane  privind participarea la profit a salariatilor </t>
  </si>
  <si>
    <t>f1.2</t>
  </si>
  <si>
    <t>- provizioane in legatura cu contractul de mandat</t>
  </si>
  <si>
    <t>130 a.</t>
  </si>
  <si>
    <t>venituri din provizioane si ajustari pt depreciere sau pierderi de valoare, din care:</t>
  </si>
  <si>
    <t>f2.1</t>
  </si>
  <si>
    <t>din anularea provizioanelor (rd 133,134,135), din care:</t>
  </si>
  <si>
    <t>- din participarea salariatiilor la profit</t>
  </si>
  <si>
    <t>-din participarea imobilizarilor corporale si a activelor circulante</t>
  </si>
  <si>
    <t>- venituri din alte provizioane</t>
  </si>
  <si>
    <t>Cheltuieli financiare (rd 137+rd 140+rd 143, din care:</t>
  </si>
  <si>
    <t xml:space="preserve">  a.    cheltuieli privind dobanzile (rd 138+rd 139) , din care:</t>
  </si>
  <si>
    <t>aferente creditelor pt investitii</t>
  </si>
  <si>
    <t>aferente creditelor pt activitatea curenta</t>
  </si>
  <si>
    <t xml:space="preserve">    b.    ch din difernte de curs valutar (rd 141+rd 142), din care:</t>
  </si>
  <si>
    <t xml:space="preserve"> c.      alte cheltuieli financiare</t>
  </si>
  <si>
    <t>REZULTATUL BRUT (profit/pierdere) (rd 1-rd 29)</t>
  </si>
  <si>
    <t>venituri neimpozabile</t>
  </si>
  <si>
    <t>cheltuieli nedeductibile fiscal</t>
  </si>
  <si>
    <t>IMPOZIT PE PROFIT</t>
  </si>
  <si>
    <t xml:space="preserve">      Cheltuieli de natura salariala rd.87</t>
  </si>
  <si>
    <t>Cheltuieli .cu salariile  rd.88</t>
  </si>
  <si>
    <t>Nr de personal prognozat la finele anului  152</t>
  </si>
  <si>
    <t>172</t>
  </si>
  <si>
    <t xml:space="preserve">      Nr mediu de salariati</t>
  </si>
  <si>
    <t xml:space="preserve">  a.   Castigul mediu lunar pe salariat determinat pe baza ch.cu salariile  (rd 151/rd 153)/12*1000</t>
  </si>
  <si>
    <t xml:space="preserve">     b.  Castigul mediu lunar pe salariat (lei/persoana) determinat pe baza ch. De natura salariala  (rd 150/rd 153)/12*1000</t>
  </si>
  <si>
    <t>a. Productivitatea muncii in unitati valorice pe total personal mediu mii lei/pers. Rd.2/rd.153</t>
  </si>
  <si>
    <t xml:space="preserve"> b.      Productivitatea muncii in unitati fizice  pe total personal mediu (cant.produse finite /persoana) W+=Qpf/rd.153</t>
  </si>
  <si>
    <t>c1.  Elemente de calcul a productivitatii muncii in unitati fizice ,din care:</t>
  </si>
  <si>
    <t xml:space="preserve">        - cantitatea de produse finite </t>
  </si>
  <si>
    <t xml:space="preserve">         -pret mediu (p)</t>
  </si>
  <si>
    <t xml:space="preserve">       -valoare =qpf*p</t>
  </si>
  <si>
    <t>e1</t>
  </si>
  <si>
    <t xml:space="preserve">      -pondere in venituri totale de exploatare = rd.161/rd.2</t>
  </si>
  <si>
    <t xml:space="preserve">Creante restante,din care: </t>
  </si>
  <si>
    <t xml:space="preserve">    -de la operatori cu capital integral /majoritar de stat</t>
  </si>
  <si>
    <t xml:space="preserve">    -de la operatori cu capital privat</t>
  </si>
  <si>
    <t xml:space="preserve">   - de la bugetul de stat</t>
  </si>
  <si>
    <t xml:space="preserve">              </t>
  </si>
  <si>
    <t xml:space="preserve">   - de la bugetul local</t>
  </si>
  <si>
    <t xml:space="preserve">   - de la alte unitati </t>
  </si>
  <si>
    <t xml:space="preserve">Director General             Director Economic                 Director de Productie </t>
  </si>
  <si>
    <t xml:space="preserve">REGIA AUTONOMA JUDETEANA </t>
  </si>
  <si>
    <t>DE DRUMURI ARGES RA</t>
  </si>
  <si>
    <t>Anexa 4.</t>
  </si>
  <si>
    <t xml:space="preserve">                        Repartizarea pe trimestre a indicatorilor economico - financiari </t>
  </si>
  <si>
    <t xml:space="preserve">                   prevazuti in bugetul de venituri si cheltuieli rectificat pe anul 2014</t>
  </si>
  <si>
    <t>Nr.crt.</t>
  </si>
  <si>
    <t xml:space="preserve">         INDICATORI</t>
  </si>
  <si>
    <t>Nr.</t>
  </si>
  <si>
    <t>Trim   I</t>
  </si>
  <si>
    <t>Executie TRIM I</t>
  </si>
  <si>
    <t>Trim.II</t>
  </si>
  <si>
    <t>Executie TRIM II</t>
  </si>
  <si>
    <t>Trim.III</t>
  </si>
  <si>
    <t>Executie TRIM III</t>
  </si>
  <si>
    <t>Trim.IV</t>
  </si>
  <si>
    <t>Executie TRIM IV</t>
  </si>
  <si>
    <t>crt.</t>
  </si>
  <si>
    <t>rd.</t>
  </si>
  <si>
    <t>RECTIFICAT</t>
  </si>
  <si>
    <t>I.</t>
  </si>
  <si>
    <t>VENITURI TOTALE (Rd.2+Rd.22+.28)</t>
  </si>
  <si>
    <t>Venituri din exploatare (Rd.3+Rd.8+Rd.9+14)</t>
  </si>
  <si>
    <t>a.</t>
  </si>
  <si>
    <t>din productia vanduta (Rd.4+Rd.5+Rd.6+Rd.7)</t>
  </si>
  <si>
    <t>din care:</t>
  </si>
  <si>
    <t>a1.</t>
  </si>
  <si>
    <t>a2.</t>
  </si>
  <si>
    <t>a3.</t>
  </si>
  <si>
    <t>a4.</t>
  </si>
  <si>
    <t>alte venituri</t>
  </si>
  <si>
    <t>b.</t>
  </si>
  <si>
    <t>c.</t>
  </si>
  <si>
    <t>din subventii si transferuri de exploatare aferente</t>
  </si>
  <si>
    <t>cifrei de afaceri nete (Rd.10+Rd.11),din care:</t>
  </si>
  <si>
    <t>c1.</t>
  </si>
  <si>
    <t>subventii conform prevederi legale in vigoare</t>
  </si>
  <si>
    <t>c2.</t>
  </si>
  <si>
    <t>transferuri conform prevederi legale in vigoare</t>
  </si>
  <si>
    <t>c3.</t>
  </si>
  <si>
    <t>transferuri pentru plata personalului</t>
  </si>
  <si>
    <t>d.</t>
  </si>
  <si>
    <t>e.</t>
  </si>
  <si>
    <t>venituri aferente costului productiei in curs de exec.</t>
  </si>
  <si>
    <t>f.</t>
  </si>
  <si>
    <t>alte venituri din exploatare (Rd15+rd.16+Rd.19+Rd.20+rd.21)</t>
  </si>
  <si>
    <t>f1.</t>
  </si>
  <si>
    <t>f2.</t>
  </si>
  <si>
    <t>din vanzarea activelor si alte operatii de capital</t>
  </si>
  <si>
    <t>(Rd.18+Rd.19), din care:</t>
  </si>
  <si>
    <t>active corporale</t>
  </si>
  <si>
    <t>active necorporale</t>
  </si>
  <si>
    <t>f3.</t>
  </si>
  <si>
    <t>din subventii pentru investitii</t>
  </si>
  <si>
    <t>f4.</t>
  </si>
  <si>
    <t>f5.</t>
  </si>
  <si>
    <t>Venituri financiare (rd.23+Rd.24+Rd.25+Rd.26+Rd.27</t>
  </si>
  <si>
    <t>, din care:</t>
  </si>
  <si>
    <t>din imobilizari financiare</t>
  </si>
  <si>
    <t>din investitii financiare</t>
  </si>
  <si>
    <t>din diferente de curs valutar</t>
  </si>
  <si>
    <t>din dobanzi</t>
  </si>
  <si>
    <t>alte venituri financiare</t>
  </si>
  <si>
    <t>II.</t>
  </si>
  <si>
    <t>CHELTUIELI TOTALE (Rd.30 +Rd.136+Rd.144)</t>
  </si>
  <si>
    <t>Cheltuieli de exploatare  rd.31+79+86+120,</t>
  </si>
  <si>
    <t>A.</t>
  </si>
  <si>
    <t>Cheltuieli cu bunuri si servicii (Rd.32+Rd.40+Rd.46</t>
  </si>
  <si>
    <t>A1.</t>
  </si>
  <si>
    <t xml:space="preserve">Cheltuieli privind stocurile </t>
  </si>
  <si>
    <t>cheltuieli cu materiile prime</t>
  </si>
  <si>
    <t>cheltuieli cu materialele consumabile, din care:</t>
  </si>
  <si>
    <t>b1.</t>
  </si>
  <si>
    <t>b2.</t>
  </si>
  <si>
    <t>cheltuieli cu combustibilii</t>
  </si>
  <si>
    <t>cheltuieli privind obiectele de inventar</t>
  </si>
  <si>
    <t>cheltuieli privind energia si apa</t>
  </si>
  <si>
    <t>cheltuieli privind marfurile</t>
  </si>
  <si>
    <t>A2.</t>
  </si>
  <si>
    <t>Cheltuieli privind serviciile executate de terti (Rd.41+42+45</t>
  </si>
  <si>
    <t>cheltuieli cu intretinerea si reparatiile</t>
  </si>
  <si>
    <t>cheltuieli privind chiriile (Rd.43+Rd.44), din care:</t>
  </si>
  <si>
    <t>catre operatori cu capital integral de stat</t>
  </si>
  <si>
    <t>catre operatori cu capital privat</t>
  </si>
  <si>
    <t>prime de asigurare</t>
  </si>
  <si>
    <t>A3.</t>
  </si>
  <si>
    <t>Cheltuieli cu alte servicii executate de terti (Rd.47+</t>
  </si>
  <si>
    <t>48 +Rd.50+Rd.57+Rd.62+Rd.63+Rd.67+Rd.68+Rd.69+78</t>
  </si>
  <si>
    <t xml:space="preserve"> din care:</t>
  </si>
  <si>
    <t>cheltuieli cu colaboratorii</t>
  </si>
  <si>
    <t>cheltuieli privind comisioanele si onorariul, din care:</t>
  </si>
  <si>
    <t>cheltuieli de protocol, reclama si publicitate (Rd.51+53,din care</t>
  </si>
  <si>
    <t xml:space="preserve">    tichete cadou potrivit Legii nr.193/2006</t>
  </si>
  <si>
    <t xml:space="preserve">    tichete cadou pt.reclama si publicitate</t>
  </si>
  <si>
    <t xml:space="preserve">    tichete cadou pt.campanii de marcheting, etc.</t>
  </si>
  <si>
    <t xml:space="preserve">    cheltuieli de promovarea produselor</t>
  </si>
  <si>
    <t>cheltuieli cu sponsorizarea (Rd.58+59+Rd.60+Rd.61+</t>
  </si>
  <si>
    <t>d1.</t>
  </si>
  <si>
    <t>cheltuieli de sponsorizare a cluburilor sportive</t>
  </si>
  <si>
    <t>d2.</t>
  </si>
  <si>
    <t>cheltuieli de sponsorizare a unitatilor de cult</t>
  </si>
  <si>
    <t>d3.</t>
  </si>
  <si>
    <t>ch.priv.acordarea ajutoarelor umanitare si sociale</t>
  </si>
  <si>
    <t>d4.</t>
  </si>
  <si>
    <t>cheltuieli cu transportul de bunuri si persoane</t>
  </si>
  <si>
    <t>cheltuieli de deplasare, detasare, transfer, din care:</t>
  </si>
  <si>
    <t xml:space="preserve">   cheltuieli cu diurna (Rd.65+rd.66), din care:</t>
  </si>
  <si>
    <t xml:space="preserve">         interna</t>
  </si>
  <si>
    <t xml:space="preserve">         externa</t>
  </si>
  <si>
    <t>g.</t>
  </si>
  <si>
    <t>cheltuieli postale si taxe de telecomunicatii</t>
  </si>
  <si>
    <t>h.</t>
  </si>
  <si>
    <t>cheltuieli cu serviciile bancare si asimilate</t>
  </si>
  <si>
    <t>i.</t>
  </si>
  <si>
    <t>alte cheltuieli cu serviciile executate de terti, din care:</t>
  </si>
  <si>
    <t>i1.</t>
  </si>
  <si>
    <t>cheltuieli de asigurare si paza</t>
  </si>
  <si>
    <t>i2.</t>
  </si>
  <si>
    <t xml:space="preserve">cheltuieli privind intretinerea si functionarea </t>
  </si>
  <si>
    <t>tehnicii de calcul</t>
  </si>
  <si>
    <t>i3.</t>
  </si>
  <si>
    <t>i4.</t>
  </si>
  <si>
    <t>cheltuieli cu reevaluarea imobilizarilor corporale</t>
  </si>
  <si>
    <t>si necorporale, din care:</t>
  </si>
  <si>
    <t xml:space="preserve">  aferente bunurilor de natura domeniului public</t>
  </si>
  <si>
    <t>i5.</t>
  </si>
  <si>
    <t>i6.</t>
  </si>
  <si>
    <t>cheltuieli priv.recrutarea si plasarea personalului</t>
  </si>
  <si>
    <t>de conducere cf.OUG nr.109/2011.</t>
  </si>
  <si>
    <t>i7.</t>
  </si>
  <si>
    <t>chelt.cu anunturile priv.licitatii si alte anunturi</t>
  </si>
  <si>
    <t>j.</t>
  </si>
  <si>
    <t>Cheltuieli cu impozite, taxe si varsaminte asimilate</t>
  </si>
  <si>
    <t>(Rd80+81+Rd.82+Rd.83+Rd.84+rd.85), din care:</t>
  </si>
  <si>
    <t>ch.cu taxa pt.activ.de exploat.a resurselor minerale</t>
  </si>
  <si>
    <t>ch.cu redeventa pt.concesionarea bunurilor publice</t>
  </si>
  <si>
    <t>cheltuieli cu taxa de licenta</t>
  </si>
  <si>
    <t>cheltuieli cu taxa de autorizare</t>
  </si>
  <si>
    <t>cheltuieli cu taxa de mediu</t>
  </si>
  <si>
    <t>cheltuieli cu alte impozite si taxe</t>
  </si>
  <si>
    <t>C.</t>
  </si>
  <si>
    <t>Cheltuieli cu personalul (Rd.87+Rd100++Rd.104+113</t>
  </si>
  <si>
    <t>C0</t>
  </si>
  <si>
    <t>Cheltuieli de natura salariala rd.88+92</t>
  </si>
  <si>
    <t>C1.</t>
  </si>
  <si>
    <t>Cheltuieli cu salariile (Rd.89+Rd.90+Rd.91), din care:</t>
  </si>
  <si>
    <t>sporuri, prime si alte bonificatii aferentesalariului de baza  cf.CCM</t>
  </si>
  <si>
    <t>alte bonificatii cf.CCM</t>
  </si>
  <si>
    <t>C2.</t>
  </si>
  <si>
    <t>Bonusuri (Rd.93+Rd.96+Rd.97+Rd.98+Rd.99), din care</t>
  </si>
  <si>
    <t>cheltuieli sociale prevazute la art.21 din Lg.571/2003</t>
  </si>
  <si>
    <t>Legea nr.571/2003, din care:</t>
  </si>
  <si>
    <t xml:space="preserve">   tichete de cresa cf.Legii nr.193/2006</t>
  </si>
  <si>
    <t xml:space="preserve">   tichete cadou  pentru cheltuieli sociale cf. Legii nr.193/2006</t>
  </si>
  <si>
    <t>chelt.priv.participarea salariatilor la profitul obtinut</t>
  </si>
  <si>
    <t>in anul precedent</t>
  </si>
  <si>
    <t>alte cheltuieli conform CCM</t>
  </si>
  <si>
    <t>C3.</t>
  </si>
  <si>
    <t>Alte cheltuieli cu personalul (Rd.101+Rd.102+Rd.103),</t>
  </si>
  <si>
    <t>ch.cu plati compensat.aferente disponib.de pers.</t>
  </si>
  <si>
    <t>ch.cu drept.salariale cuv. In baza hotararii judec.</t>
  </si>
  <si>
    <t>ch.de natura salarialaaferente restructurarii, privati-</t>
  </si>
  <si>
    <t xml:space="preserve">      -componenta variabila  </t>
  </si>
  <si>
    <t>zarii, adm.special, alte comisii si comitete</t>
  </si>
  <si>
    <t>C4.</t>
  </si>
  <si>
    <t>Cheltuieli aferente contractului de mandat si a altor</t>
  </si>
  <si>
    <t>organe de conducere si control, comisii si comitete</t>
  </si>
  <si>
    <t>(Rd.105+Rd.108+rd.111+Rd.112), din care:</t>
  </si>
  <si>
    <t>pentru directori/directorat</t>
  </si>
  <si>
    <t xml:space="preserve">      -componenta fixa </t>
  </si>
  <si>
    <t xml:space="preserve">pentru consiliul de administratie/consiliul de supraveghere </t>
  </si>
  <si>
    <t xml:space="preserve">pentru AGA si cenzori </t>
  </si>
  <si>
    <t xml:space="preserve">pentru alte comisii si comitete constituite potrivit legii </t>
  </si>
  <si>
    <t>Cheltuieli cu asigurarile si protectia sociala, fondurile</t>
  </si>
  <si>
    <t>spec. si alte oblig.legale Rd(114+115+116+117+118+119)</t>
  </si>
  <si>
    <t>cheltuieli priv.contributia la asigurarile sociale</t>
  </si>
  <si>
    <t>cheltuieli priv.contributia la asigurarile pt.somaj</t>
  </si>
  <si>
    <t>cheltuieli priv.contributia la asigurari de sanatate</t>
  </si>
  <si>
    <t>ch.priv.contrib.la fondurile speciale aerente fd.de salarii</t>
  </si>
  <si>
    <t xml:space="preserve">Alte ch.sociale -cadouri copii  </t>
  </si>
  <si>
    <t>ch.privind alte contrib.si fonduri speciale</t>
  </si>
  <si>
    <t xml:space="preserve">D. </t>
  </si>
  <si>
    <t>Alte cheltuieli de exploatare (rd.121+Rd.124,125,126,127,128</t>
  </si>
  <si>
    <t>ch.cu majorari si penalitati (Rd.122+Rd.123),din care:</t>
  </si>
  <si>
    <t xml:space="preserve">       catre bugetul general consolidat</t>
  </si>
  <si>
    <t xml:space="preserve">       catre alti creditori</t>
  </si>
  <si>
    <t>cheltuieli privind activele imobilizate</t>
  </si>
  <si>
    <t>ch.aferente transferurilor pt.plata personalului</t>
  </si>
  <si>
    <t>alte cheltuieli</t>
  </si>
  <si>
    <t>ch.cu amort.imobilizarilor corporale si necorporale</t>
  </si>
  <si>
    <t>ajustari si deprecieri pentru pierdere de valoare si</t>
  </si>
  <si>
    <t>provizioane (Rd.129+Rd.131), din care:</t>
  </si>
  <si>
    <t>ch.priv.ajustarile si provizioanele</t>
  </si>
  <si>
    <t xml:space="preserve">    provizioane privind participarea la profit a salariatilor </t>
  </si>
  <si>
    <t xml:space="preserve">f1.2 </t>
  </si>
  <si>
    <t xml:space="preserve">    provizioane in legatura cu contractul de mandat </t>
  </si>
  <si>
    <t>f2</t>
  </si>
  <si>
    <t xml:space="preserve">   venituri din provizioane si ajustari ptr.depreciere sau pierderi de valoare ,</t>
  </si>
  <si>
    <t xml:space="preserve">  din anularea provizioanelor rd.133+134,135,din care:</t>
  </si>
  <si>
    <t xml:space="preserve">    -  participarea salariatilor la profit</t>
  </si>
  <si>
    <t xml:space="preserve">     - din deprecierea imobilizarilor corporale si a activelor circulante</t>
  </si>
  <si>
    <t xml:space="preserve">      - venituri din alte provizioane</t>
  </si>
  <si>
    <t>2.</t>
  </si>
  <si>
    <t>Cheltuieli financiare (Rd.137+Rd.140+Rd.143), din care:</t>
  </si>
  <si>
    <t>cheltuieli priv.dobanzile (Rd.138+139), din care:</t>
  </si>
  <si>
    <t>aferente creditelor pentru investitii</t>
  </si>
  <si>
    <t>aferente creditelor pt.activitatea curenta</t>
  </si>
  <si>
    <t>chelt. din dif. curs valutar (Rd.141+Rd.142), din care:</t>
  </si>
  <si>
    <t>alte cheltuieli financiare</t>
  </si>
  <si>
    <t>3.</t>
  </si>
  <si>
    <t>III.</t>
  </si>
  <si>
    <t>REZULTATAUL BRUT (profit/pierdere)(Rd.1-Rd.29)</t>
  </si>
  <si>
    <t xml:space="preserve"> venituri neimpozabile</t>
  </si>
  <si>
    <t>IV.</t>
  </si>
  <si>
    <t xml:space="preserve">Nr.mediu lunar de personal pe trimestru </t>
  </si>
  <si>
    <t>vIII</t>
  </si>
  <si>
    <t>Nr.efectiv de personal la sfarsitul fiecarui trimestru 152</t>
  </si>
  <si>
    <t xml:space="preserve">VIII           Nr.efectiv de personal la sfarsitul fiecarui trimestru                                  152                                                                                                                                                      </t>
  </si>
  <si>
    <t>Buget actualizat 2014</t>
  </si>
  <si>
    <t xml:space="preserve">(7)=(6)/(5) </t>
  </si>
  <si>
    <t>Cheltuieli cu impozite,taxe si varsamionte  asimilate  rd 80-85</t>
  </si>
  <si>
    <t xml:space="preserve">Buget actualizat an 2014 </t>
  </si>
  <si>
    <t xml:space="preserve">    Realizat   an  2013</t>
  </si>
  <si>
    <t xml:space="preserve">  Buget actualizat  2014 </t>
  </si>
  <si>
    <t xml:space="preserve">                                                                                                                                             ANEXA 3</t>
  </si>
  <si>
    <t xml:space="preserve">                                         GRADUL DE REALIZARE A VENITURILOR TOTALE</t>
  </si>
  <si>
    <t xml:space="preserve">mii lei </t>
  </si>
  <si>
    <t>Prevederi an 2012</t>
  </si>
  <si>
    <t>Prevederi an precedent          2013 cf.Hot.CA</t>
  </si>
  <si>
    <t>Aprobat</t>
  </si>
  <si>
    <t>Realizat</t>
  </si>
  <si>
    <t>4=3/2</t>
  </si>
  <si>
    <t>7=6/5</t>
  </si>
  <si>
    <t xml:space="preserve">Venituri totale (1+2+3) din care:     </t>
  </si>
  <si>
    <t xml:space="preserve">      -Venituri totale din exploatare  : venituri din servicii prestate,din chirii ,taxe avize dj</t>
  </si>
  <si>
    <t xml:space="preserve">Venituri financiare </t>
  </si>
  <si>
    <t xml:space="preserve">Venituri extraordinare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</si>
</sst>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0"/>
    </font>
    <font>
      <sz val="11"/>
      <color indexed="8"/>
      <name val="Courier New"/>
      <family val="3"/>
    </font>
    <font>
      <b/>
      <sz val="10"/>
      <color indexed="8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2"/>
    </font>
    <font>
      <sz val="9"/>
      <name val="Courier New"/>
      <family val="3"/>
    </font>
    <font>
      <sz val="12"/>
      <name val="Courier New"/>
      <family val="3"/>
    </font>
    <font>
      <sz val="11"/>
      <name val="Courier New"/>
      <family val="3"/>
    </font>
    <font>
      <sz val="9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1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5" fillId="0" borderId="11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12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4" fontId="0" fillId="0" borderId="14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57" applyNumberFormat="1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3" fontId="12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64">
      <selection activeCell="S75" sqref="S75"/>
    </sheetView>
  </sheetViews>
  <sheetFormatPr defaultColWidth="8.8515625" defaultRowHeight="12.75"/>
  <cols>
    <col min="1" max="1" width="4.28125" style="4" customWidth="1"/>
    <col min="2" max="2" width="5.421875" style="4" customWidth="1"/>
    <col min="3" max="3" width="2.8515625" style="4" customWidth="1"/>
    <col min="4" max="4" width="5.28125" style="6" customWidth="1"/>
    <col min="5" max="5" width="38.00390625" style="6" customWidth="1"/>
    <col min="6" max="6" width="3.8515625" style="4" customWidth="1"/>
    <col min="7" max="7" width="9.421875" style="4" customWidth="1"/>
    <col min="8" max="8" width="10.28125" style="4" customWidth="1"/>
    <col min="9" max="9" width="7.28125" style="4" customWidth="1"/>
    <col min="10" max="10" width="10.57421875" style="4" customWidth="1"/>
    <col min="11" max="11" width="10.140625" style="4" customWidth="1"/>
    <col min="12" max="13" width="6.7109375" style="4" customWidth="1"/>
    <col min="14" max="14" width="6.28125" style="4" customWidth="1"/>
    <col min="15" max="15" width="7.421875" style="4" customWidth="1"/>
    <col min="16" max="16384" width="8.8515625" style="4" customWidth="1"/>
  </cols>
  <sheetData>
    <row r="1" spans="1:5" ht="12.75">
      <c r="A1" s="1" t="s">
        <v>0</v>
      </c>
      <c r="B1" s="2"/>
      <c r="C1" s="2"/>
      <c r="D1" s="3"/>
      <c r="E1" s="3"/>
    </row>
    <row r="2" spans="1:11" ht="12.75">
      <c r="A2" s="1" t="s">
        <v>1</v>
      </c>
      <c r="B2" s="2"/>
      <c r="C2" s="2"/>
      <c r="D2" s="3"/>
      <c r="E2" s="3"/>
      <c r="J2" s="5"/>
      <c r="K2" s="5" t="s">
        <v>2</v>
      </c>
    </row>
    <row r="3" spans="1:5" ht="12.75">
      <c r="A3" s="1" t="s">
        <v>3</v>
      </c>
      <c r="B3" s="2"/>
      <c r="C3" s="2"/>
      <c r="D3" s="3"/>
      <c r="E3" s="3"/>
    </row>
    <row r="5" spans="1:14" ht="39" customHeight="1">
      <c r="A5" s="177"/>
      <c r="B5" s="177"/>
      <c r="C5" s="7"/>
      <c r="D5" s="8"/>
      <c r="E5" s="178" t="s">
        <v>4</v>
      </c>
      <c r="F5" s="178"/>
      <c r="G5" s="178"/>
      <c r="H5" s="178"/>
      <c r="I5" s="178"/>
      <c r="J5" s="178"/>
      <c r="K5" s="9"/>
      <c r="L5" s="9"/>
      <c r="M5" s="178"/>
      <c r="N5" s="178"/>
    </row>
    <row r="6" spans="1:14" ht="12.75">
      <c r="A6" s="10"/>
      <c r="B6" s="10"/>
      <c r="C6" s="10"/>
      <c r="D6" s="8"/>
      <c r="E6" s="178"/>
      <c r="F6" s="178"/>
      <c r="G6" s="178"/>
      <c r="H6" s="178"/>
      <c r="I6" s="178"/>
      <c r="J6" s="178"/>
      <c r="K6" s="9"/>
      <c r="L6" s="9"/>
      <c r="M6" s="11"/>
      <c r="N6" s="11"/>
    </row>
    <row r="7" spans="1:15" ht="15">
      <c r="A7" s="177"/>
      <c r="B7" s="177"/>
      <c r="C7" s="12"/>
      <c r="D7" s="13"/>
      <c r="E7" s="14" t="s">
        <v>5</v>
      </c>
      <c r="F7" s="15"/>
      <c r="G7" s="15"/>
      <c r="H7" s="15"/>
      <c r="I7" s="15"/>
      <c r="J7" s="15"/>
      <c r="K7" s="15"/>
      <c r="L7" s="16"/>
      <c r="M7" s="15"/>
      <c r="N7" s="15"/>
      <c r="O7" s="17"/>
    </row>
    <row r="8" spans="1:14" ht="57.75" customHeight="1">
      <c r="A8" s="179"/>
      <c r="B8" s="180"/>
      <c r="C8" s="180"/>
      <c r="D8" s="19"/>
      <c r="E8" s="181" t="s">
        <v>6</v>
      </c>
      <c r="F8" s="181" t="s">
        <v>7</v>
      </c>
      <c r="G8" s="181" t="s">
        <v>580</v>
      </c>
      <c r="H8" s="181" t="s">
        <v>579</v>
      </c>
      <c r="I8" s="181" t="s">
        <v>8</v>
      </c>
      <c r="J8" s="181" t="s">
        <v>9</v>
      </c>
      <c r="K8" s="181" t="s">
        <v>10</v>
      </c>
      <c r="L8" s="21" t="s">
        <v>11</v>
      </c>
      <c r="M8" s="21" t="s">
        <v>12</v>
      </c>
      <c r="N8" s="10"/>
    </row>
    <row r="9" spans="1:14" ht="25.5" customHeight="1" hidden="1">
      <c r="A9" s="179"/>
      <c r="B9" s="180"/>
      <c r="C9" s="180"/>
      <c r="D9" s="19"/>
      <c r="E9" s="181"/>
      <c r="F9" s="181"/>
      <c r="G9" s="181"/>
      <c r="H9" s="181"/>
      <c r="I9" s="181"/>
      <c r="J9" s="181"/>
      <c r="K9" s="181"/>
      <c r="L9" s="20" t="s">
        <v>13</v>
      </c>
      <c r="M9" s="20" t="s">
        <v>14</v>
      </c>
      <c r="N9" s="10"/>
    </row>
    <row r="10" spans="1:14" ht="12.75">
      <c r="A10" s="22">
        <v>0</v>
      </c>
      <c r="B10" s="182">
        <v>1</v>
      </c>
      <c r="C10" s="183"/>
      <c r="D10" s="23"/>
      <c r="E10" s="22">
        <v>2</v>
      </c>
      <c r="F10" s="22">
        <v>3</v>
      </c>
      <c r="G10" s="22">
        <v>4</v>
      </c>
      <c r="H10" s="22">
        <v>5</v>
      </c>
      <c r="I10" s="18" t="s">
        <v>15</v>
      </c>
      <c r="J10" s="22">
        <v>7</v>
      </c>
      <c r="K10" s="22" t="s">
        <v>16</v>
      </c>
      <c r="L10" s="22" t="s">
        <v>17</v>
      </c>
      <c r="M10" s="22" t="s">
        <v>18</v>
      </c>
      <c r="N10" s="10"/>
    </row>
    <row r="11" spans="1:14" ht="12.75">
      <c r="A11" s="24" t="s">
        <v>19</v>
      </c>
      <c r="B11" s="24"/>
      <c r="C11" s="24"/>
      <c r="D11" s="184" t="s">
        <v>20</v>
      </c>
      <c r="E11" s="185"/>
      <c r="F11" s="27">
        <v>1</v>
      </c>
      <c r="G11" s="24">
        <f>G12+G15+G16</f>
        <v>17946</v>
      </c>
      <c r="H11" s="24">
        <f>H12+H15+H16</f>
        <v>26500</v>
      </c>
      <c r="I11" s="24">
        <f>H11/G11</f>
        <v>1.4766521787584976</v>
      </c>
      <c r="J11" s="24">
        <f>H11*2.8%+H11</f>
        <v>27242</v>
      </c>
      <c r="K11" s="24">
        <f>J11*2.5%+J11</f>
        <v>27923.05</v>
      </c>
      <c r="L11" s="24">
        <f>J11/H11</f>
        <v>1.028</v>
      </c>
      <c r="M11" s="24">
        <f>K11/J11</f>
        <v>1.025</v>
      </c>
      <c r="N11" s="28"/>
    </row>
    <row r="12" spans="1:15" ht="12.75">
      <c r="A12" s="24"/>
      <c r="B12" s="24">
        <v>1</v>
      </c>
      <c r="C12" s="24"/>
      <c r="D12" s="184" t="s">
        <v>21</v>
      </c>
      <c r="E12" s="185"/>
      <c r="F12" s="27">
        <f>F11+1</f>
        <v>2</v>
      </c>
      <c r="G12" s="24">
        <v>17943</v>
      </c>
      <c r="H12" s="24">
        <v>26497</v>
      </c>
      <c r="I12" s="24">
        <f aca="true" t="shared" si="0" ref="I12:I74">H12/G12</f>
        <v>1.476731873153876</v>
      </c>
      <c r="J12" s="24">
        <f>H12*2.8%+H12</f>
        <v>27238.916</v>
      </c>
      <c r="K12" s="24">
        <f aca="true" t="shared" si="1" ref="K12:K75">J12*2.5%+J12</f>
        <v>27919.8889</v>
      </c>
      <c r="L12" s="24">
        <f aca="true" t="shared" si="2" ref="L12:L74">J12/H12</f>
        <v>1.028</v>
      </c>
      <c r="M12" s="24">
        <f aca="true" t="shared" si="3" ref="M12:M74">K12/J12</f>
        <v>1.0250000000000001</v>
      </c>
      <c r="N12" s="28"/>
      <c r="O12" s="4">
        <v>2</v>
      </c>
    </row>
    <row r="13" spans="1:14" ht="22.5" customHeight="1">
      <c r="A13" s="24"/>
      <c r="B13" s="24"/>
      <c r="C13" s="24"/>
      <c r="D13" s="186" t="s">
        <v>22</v>
      </c>
      <c r="E13" s="187"/>
      <c r="F13" s="27" t="s">
        <v>23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8"/>
    </row>
    <row r="14" spans="1:14" ht="24" customHeight="1">
      <c r="A14" s="24"/>
      <c r="B14" s="24"/>
      <c r="C14" s="24"/>
      <c r="D14" s="186" t="s">
        <v>24</v>
      </c>
      <c r="E14" s="187"/>
      <c r="F14" s="27" t="s">
        <v>25</v>
      </c>
      <c r="G14" s="24"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8"/>
    </row>
    <row r="15" spans="1:14" ht="12.75">
      <c r="A15" s="24"/>
      <c r="B15" s="24">
        <v>2</v>
      </c>
      <c r="C15" s="24"/>
      <c r="D15" s="184" t="s">
        <v>26</v>
      </c>
      <c r="E15" s="185"/>
      <c r="F15" s="27" t="s">
        <v>27</v>
      </c>
      <c r="G15" s="24">
        <v>3</v>
      </c>
      <c r="H15" s="24">
        <v>3</v>
      </c>
      <c r="I15" s="24">
        <f t="shared" si="0"/>
        <v>1</v>
      </c>
      <c r="J15" s="24">
        <f aca="true" t="shared" si="4" ref="J15:J76">H15*2.8%+H15</f>
        <v>3.084</v>
      </c>
      <c r="K15" s="24">
        <f t="shared" si="1"/>
        <v>3.1611000000000002</v>
      </c>
      <c r="L15" s="24">
        <f t="shared" si="2"/>
        <v>1.028</v>
      </c>
      <c r="M15" s="24">
        <f t="shared" si="3"/>
        <v>1.0250000000000001</v>
      </c>
      <c r="N15" s="28"/>
    </row>
    <row r="16" spans="1:14" ht="12.75">
      <c r="A16" s="24"/>
      <c r="B16" s="24">
        <v>3</v>
      </c>
      <c r="C16" s="24"/>
      <c r="D16" s="184" t="s">
        <v>28</v>
      </c>
      <c r="E16" s="185"/>
      <c r="F16" s="27">
        <f aca="true" t="shared" si="5" ref="F16:F74">F15+1</f>
        <v>6</v>
      </c>
      <c r="G16" s="24">
        <v>0</v>
      </c>
      <c r="H16" s="24">
        <v>0</v>
      </c>
      <c r="I16" s="24">
        <v>0</v>
      </c>
      <c r="J16" s="24">
        <f t="shared" si="4"/>
        <v>0</v>
      </c>
      <c r="K16" s="24">
        <f t="shared" si="1"/>
        <v>0</v>
      </c>
      <c r="L16" s="24">
        <v>0</v>
      </c>
      <c r="M16" s="24">
        <v>0</v>
      </c>
      <c r="N16" s="28"/>
    </row>
    <row r="17" spans="1:14" ht="12.75">
      <c r="A17" s="24" t="s">
        <v>29</v>
      </c>
      <c r="B17" s="24"/>
      <c r="C17" s="24"/>
      <c r="D17" s="184" t="s">
        <v>30</v>
      </c>
      <c r="E17" s="185"/>
      <c r="F17" s="27">
        <f t="shared" si="5"/>
        <v>7</v>
      </c>
      <c r="G17" s="24">
        <f>G18+G31+G32</f>
        <v>17412.2</v>
      </c>
      <c r="H17" s="24">
        <f>H18+H31+H32</f>
        <v>26000</v>
      </c>
      <c r="I17" s="24">
        <f t="shared" si="0"/>
        <v>1.4932059130954158</v>
      </c>
      <c r="J17" s="24">
        <f t="shared" si="4"/>
        <v>26728</v>
      </c>
      <c r="K17" s="24">
        <f t="shared" si="1"/>
        <v>27396.2</v>
      </c>
      <c r="L17" s="24">
        <f t="shared" si="2"/>
        <v>1.028</v>
      </c>
      <c r="M17" s="24">
        <f t="shared" si="3"/>
        <v>1.0250000000000001</v>
      </c>
      <c r="N17" s="28"/>
    </row>
    <row r="18" spans="1:14" ht="12.75">
      <c r="A18" s="24"/>
      <c r="B18" s="24">
        <v>1</v>
      </c>
      <c r="C18" s="24"/>
      <c r="D18" s="184" t="s">
        <v>31</v>
      </c>
      <c r="E18" s="185"/>
      <c r="F18" s="27">
        <f t="shared" si="5"/>
        <v>8</v>
      </c>
      <c r="G18" s="24">
        <f>G19+G20+G21+G30</f>
        <v>17412.2</v>
      </c>
      <c r="H18" s="24">
        <f>H19+H20+H21+H30</f>
        <v>25998</v>
      </c>
      <c r="I18" s="24">
        <f t="shared" si="0"/>
        <v>1.4930910511021007</v>
      </c>
      <c r="J18" s="24">
        <f t="shared" si="4"/>
        <v>26725.944</v>
      </c>
      <c r="K18" s="24">
        <f t="shared" si="1"/>
        <v>27394.0926</v>
      </c>
      <c r="L18" s="24">
        <f t="shared" si="2"/>
        <v>1.028</v>
      </c>
      <c r="M18" s="24">
        <f t="shared" si="3"/>
        <v>1.025</v>
      </c>
      <c r="N18" s="28"/>
    </row>
    <row r="19" spans="1:14" ht="12.75">
      <c r="A19" s="24"/>
      <c r="B19" s="24"/>
      <c r="C19" s="24" t="s">
        <v>32</v>
      </c>
      <c r="D19" s="188" t="s">
        <v>33</v>
      </c>
      <c r="E19" s="189"/>
      <c r="F19" s="27">
        <f t="shared" si="5"/>
        <v>9</v>
      </c>
      <c r="G19" s="24">
        <v>14557.2</v>
      </c>
      <c r="H19" s="24">
        <v>21820</v>
      </c>
      <c r="I19" s="24">
        <f t="shared" si="0"/>
        <v>1.4989146264391504</v>
      </c>
      <c r="J19" s="24">
        <f t="shared" si="4"/>
        <v>22430.96</v>
      </c>
      <c r="K19" s="24">
        <f t="shared" si="1"/>
        <v>22991.734</v>
      </c>
      <c r="L19" s="24">
        <f t="shared" si="2"/>
        <v>1.028</v>
      </c>
      <c r="M19" s="24">
        <f t="shared" si="3"/>
        <v>1.0250000000000001</v>
      </c>
      <c r="N19" s="28"/>
    </row>
    <row r="20" spans="1:14" ht="12.75">
      <c r="A20" s="24"/>
      <c r="B20" s="24"/>
      <c r="C20" s="24" t="s">
        <v>34</v>
      </c>
      <c r="D20" s="188" t="s">
        <v>35</v>
      </c>
      <c r="E20" s="189"/>
      <c r="F20" s="27">
        <f t="shared" si="5"/>
        <v>10</v>
      </c>
      <c r="G20" s="24">
        <v>95</v>
      </c>
      <c r="H20" s="24">
        <v>100</v>
      </c>
      <c r="I20" s="24">
        <f t="shared" si="0"/>
        <v>1.0526315789473684</v>
      </c>
      <c r="J20" s="24">
        <f t="shared" si="4"/>
        <v>102.8</v>
      </c>
      <c r="K20" s="24">
        <f t="shared" si="1"/>
        <v>105.37</v>
      </c>
      <c r="L20" s="24">
        <f t="shared" si="2"/>
        <v>1.028</v>
      </c>
      <c r="M20" s="24">
        <f t="shared" si="3"/>
        <v>1.0250000000000001</v>
      </c>
      <c r="N20" s="28"/>
    </row>
    <row r="21" spans="1:14" ht="12.75">
      <c r="A21" s="24"/>
      <c r="B21" s="24"/>
      <c r="C21" s="24" t="s">
        <v>36</v>
      </c>
      <c r="D21" s="188" t="s">
        <v>37</v>
      </c>
      <c r="E21" s="189"/>
      <c r="F21" s="27">
        <f t="shared" si="5"/>
        <v>11</v>
      </c>
      <c r="G21" s="24">
        <f>G22+G29</f>
        <v>2613</v>
      </c>
      <c r="H21" s="31">
        <v>3948</v>
      </c>
      <c r="I21" s="24">
        <f t="shared" si="0"/>
        <v>1.5109070034443168</v>
      </c>
      <c r="J21" s="24">
        <f t="shared" si="4"/>
        <v>4058.544</v>
      </c>
      <c r="K21" s="24">
        <f t="shared" si="1"/>
        <v>4160.0076</v>
      </c>
      <c r="L21" s="24">
        <f t="shared" si="2"/>
        <v>1.028</v>
      </c>
      <c r="M21" s="24">
        <f t="shared" si="3"/>
        <v>1.025</v>
      </c>
      <c r="N21" s="28"/>
    </row>
    <row r="22" spans="1:14" ht="12.75">
      <c r="A22" s="24"/>
      <c r="B22" s="24"/>
      <c r="C22" s="24"/>
      <c r="D22" s="29" t="s">
        <v>38</v>
      </c>
      <c r="E22" s="30" t="s">
        <v>39</v>
      </c>
      <c r="F22" s="27" t="s">
        <v>40</v>
      </c>
      <c r="G22" s="24">
        <f>G23+G24</f>
        <v>2104</v>
      </c>
      <c r="H22" s="24">
        <f>H23+H24</f>
        <v>3026</v>
      </c>
      <c r="I22" s="24">
        <f t="shared" si="0"/>
        <v>1.438212927756654</v>
      </c>
      <c r="J22" s="24">
        <f>J23+J24</f>
        <v>3192.964</v>
      </c>
      <c r="K22" s="24">
        <f t="shared" si="1"/>
        <v>3272.7880999999998</v>
      </c>
      <c r="L22" s="24">
        <f t="shared" si="2"/>
        <v>1.0551764705882354</v>
      </c>
      <c r="M22" s="24">
        <f t="shared" si="3"/>
        <v>1.025</v>
      </c>
      <c r="N22" s="28"/>
    </row>
    <row r="23" spans="1:14" ht="12.75">
      <c r="A23" s="24"/>
      <c r="B23" s="24"/>
      <c r="C23" s="24"/>
      <c r="D23" s="32" t="s">
        <v>41</v>
      </c>
      <c r="E23" s="32" t="s">
        <v>42</v>
      </c>
      <c r="F23" s="27" t="s">
        <v>43</v>
      </c>
      <c r="G23" s="24">
        <v>1785</v>
      </c>
      <c r="H23" s="24">
        <v>2488</v>
      </c>
      <c r="I23" s="24">
        <f t="shared" si="0"/>
        <v>1.3938375350140055</v>
      </c>
      <c r="J23" s="24">
        <v>2639.9</v>
      </c>
      <c r="K23" s="24">
        <v>2748.05</v>
      </c>
      <c r="L23" s="24">
        <f t="shared" si="2"/>
        <v>1.0610530546623795</v>
      </c>
      <c r="M23" s="24">
        <f t="shared" si="3"/>
        <v>1.04096746088867</v>
      </c>
      <c r="N23" s="28"/>
    </row>
    <row r="24" spans="1:14" ht="12.75">
      <c r="A24" s="24"/>
      <c r="B24" s="24"/>
      <c r="C24" s="24"/>
      <c r="D24" s="32" t="s">
        <v>44</v>
      </c>
      <c r="E24" s="32" t="s">
        <v>45</v>
      </c>
      <c r="F24" s="27" t="s">
        <v>46</v>
      </c>
      <c r="G24" s="24">
        <v>319</v>
      </c>
      <c r="H24" s="24">
        <v>538</v>
      </c>
      <c r="I24" s="24">
        <f t="shared" si="0"/>
        <v>1.6865203761755485</v>
      </c>
      <c r="J24" s="24">
        <f t="shared" si="4"/>
        <v>553.064</v>
      </c>
      <c r="K24" s="24">
        <f t="shared" si="1"/>
        <v>566.8906</v>
      </c>
      <c r="L24" s="24">
        <f t="shared" si="2"/>
        <v>1.028</v>
      </c>
      <c r="M24" s="24">
        <f t="shared" si="3"/>
        <v>1.025</v>
      </c>
      <c r="N24" s="28"/>
    </row>
    <row r="25" spans="1:14" ht="12.75">
      <c r="A25" s="24"/>
      <c r="B25" s="24"/>
      <c r="C25" s="24"/>
      <c r="D25" s="32" t="s">
        <v>47</v>
      </c>
      <c r="E25" s="32" t="s">
        <v>48</v>
      </c>
      <c r="F25" s="27" t="s">
        <v>49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8"/>
    </row>
    <row r="26" spans="1:14" ht="0.75" customHeight="1">
      <c r="A26" s="24"/>
      <c r="B26" s="24"/>
      <c r="C26" s="24"/>
      <c r="D26" s="32"/>
      <c r="E26" s="32"/>
      <c r="F26" s="27"/>
      <c r="G26" s="24"/>
      <c r="H26" s="24"/>
      <c r="I26" s="24" t="e">
        <f t="shared" si="0"/>
        <v>#DIV/0!</v>
      </c>
      <c r="J26" s="24"/>
      <c r="K26" s="24"/>
      <c r="L26" s="24" t="e">
        <f t="shared" si="2"/>
        <v>#DIV/0!</v>
      </c>
      <c r="M26" s="24" t="e">
        <f t="shared" si="3"/>
        <v>#DIV/0!</v>
      </c>
      <c r="N26" s="28"/>
    </row>
    <row r="27" spans="1:14" ht="25.5">
      <c r="A27" s="24"/>
      <c r="B27" s="24"/>
      <c r="C27" s="24"/>
      <c r="D27" s="32"/>
      <c r="E27" s="32" t="s">
        <v>50</v>
      </c>
      <c r="F27" s="27" t="s">
        <v>51</v>
      </c>
      <c r="G27" s="24">
        <v>0</v>
      </c>
      <c r="H27" s="24">
        <v>0</v>
      </c>
      <c r="I27" s="24">
        <v>0</v>
      </c>
      <c r="J27" s="24">
        <f t="shared" si="4"/>
        <v>0</v>
      </c>
      <c r="K27" s="24">
        <f t="shared" si="1"/>
        <v>0</v>
      </c>
      <c r="L27" s="24">
        <v>0</v>
      </c>
      <c r="M27" s="24">
        <v>0</v>
      </c>
      <c r="N27" s="28"/>
    </row>
    <row r="28" spans="1:14" ht="38.25">
      <c r="A28" s="24"/>
      <c r="B28" s="24"/>
      <c r="C28" s="24"/>
      <c r="D28" s="32" t="s">
        <v>52</v>
      </c>
      <c r="E28" s="32" t="s">
        <v>53</v>
      </c>
      <c r="F28" s="27" t="s">
        <v>54</v>
      </c>
      <c r="G28" s="24">
        <v>0</v>
      </c>
      <c r="H28" s="24">
        <v>125</v>
      </c>
      <c r="I28" s="24">
        <v>0</v>
      </c>
      <c r="J28" s="24">
        <f t="shared" si="4"/>
        <v>128.5</v>
      </c>
      <c r="K28" s="24">
        <f t="shared" si="1"/>
        <v>131.7125</v>
      </c>
      <c r="L28" s="24">
        <f t="shared" si="2"/>
        <v>1.028</v>
      </c>
      <c r="M28" s="24">
        <f t="shared" si="3"/>
        <v>1.0250000000000001</v>
      </c>
      <c r="N28" s="28"/>
    </row>
    <row r="29" spans="1:14" ht="25.5">
      <c r="A29" s="24"/>
      <c r="B29" s="24"/>
      <c r="C29" s="24"/>
      <c r="D29" s="32" t="s">
        <v>55</v>
      </c>
      <c r="E29" s="32" t="s">
        <v>56</v>
      </c>
      <c r="F29" s="27">
        <f t="shared" si="5"/>
        <v>18</v>
      </c>
      <c r="G29" s="24">
        <v>509</v>
      </c>
      <c r="H29" s="24">
        <v>797</v>
      </c>
      <c r="I29" s="24">
        <f t="shared" si="0"/>
        <v>1.5658153241650294</v>
      </c>
      <c r="J29" s="24">
        <f t="shared" si="4"/>
        <v>819.316</v>
      </c>
      <c r="K29" s="24">
        <f t="shared" si="1"/>
        <v>839.7989</v>
      </c>
      <c r="L29" s="24">
        <f t="shared" si="2"/>
        <v>1.028</v>
      </c>
      <c r="M29" s="24">
        <f t="shared" si="3"/>
        <v>1.025</v>
      </c>
      <c r="N29" s="28"/>
    </row>
    <row r="30" spans="1:14" ht="12.75">
      <c r="A30" s="24"/>
      <c r="B30" s="24"/>
      <c r="C30" s="24" t="s">
        <v>57</v>
      </c>
      <c r="D30" s="188" t="s">
        <v>58</v>
      </c>
      <c r="E30" s="189"/>
      <c r="F30" s="27">
        <f t="shared" si="5"/>
        <v>19</v>
      </c>
      <c r="G30" s="24">
        <v>147</v>
      </c>
      <c r="H30" s="24">
        <v>130</v>
      </c>
      <c r="I30" s="24">
        <f t="shared" si="0"/>
        <v>0.8843537414965986</v>
      </c>
      <c r="J30" s="24">
        <f t="shared" si="4"/>
        <v>133.64</v>
      </c>
      <c r="K30" s="24">
        <f t="shared" si="1"/>
        <v>136.981</v>
      </c>
      <c r="L30" s="24">
        <f t="shared" si="2"/>
        <v>1.0279999999999998</v>
      </c>
      <c r="M30" s="24">
        <f t="shared" si="3"/>
        <v>1.0250000000000001</v>
      </c>
      <c r="N30" s="28"/>
    </row>
    <row r="31" spans="1:14" ht="12.75">
      <c r="A31" s="24"/>
      <c r="B31" s="24">
        <v>2</v>
      </c>
      <c r="C31" s="24"/>
      <c r="D31" s="188" t="s">
        <v>59</v>
      </c>
      <c r="E31" s="189"/>
      <c r="F31" s="27">
        <f t="shared" si="5"/>
        <v>20</v>
      </c>
      <c r="G31" s="24">
        <v>0</v>
      </c>
      <c r="H31" s="24">
        <v>2</v>
      </c>
      <c r="I31" s="24">
        <v>0</v>
      </c>
      <c r="J31" s="24">
        <f t="shared" si="4"/>
        <v>2.056</v>
      </c>
      <c r="K31" s="24">
        <f t="shared" si="1"/>
        <v>2.1074</v>
      </c>
      <c r="L31" s="24">
        <f t="shared" si="2"/>
        <v>1.028</v>
      </c>
      <c r="M31" s="24">
        <f t="shared" si="3"/>
        <v>1.0250000000000001</v>
      </c>
      <c r="N31" s="28"/>
    </row>
    <row r="32" spans="1:14" ht="12.75">
      <c r="A32" s="24"/>
      <c r="B32" s="24">
        <v>3</v>
      </c>
      <c r="C32" s="24"/>
      <c r="D32" s="188" t="s">
        <v>60</v>
      </c>
      <c r="E32" s="189"/>
      <c r="F32" s="27">
        <f t="shared" si="5"/>
        <v>21</v>
      </c>
      <c r="G32" s="24">
        <v>0</v>
      </c>
      <c r="H32" s="24">
        <v>0</v>
      </c>
      <c r="I32" s="24">
        <v>0</v>
      </c>
      <c r="J32" s="24">
        <f t="shared" si="4"/>
        <v>0</v>
      </c>
      <c r="K32" s="24">
        <f t="shared" si="1"/>
        <v>0</v>
      </c>
      <c r="L32" s="24">
        <v>0</v>
      </c>
      <c r="M32" s="24">
        <v>0</v>
      </c>
      <c r="N32" s="28"/>
    </row>
    <row r="33" spans="1:14" ht="12.75">
      <c r="A33" s="33" t="s">
        <v>61</v>
      </c>
      <c r="B33" s="33"/>
      <c r="C33" s="33"/>
      <c r="D33" s="184" t="s">
        <v>62</v>
      </c>
      <c r="E33" s="185"/>
      <c r="F33" s="27">
        <f t="shared" si="5"/>
        <v>22</v>
      </c>
      <c r="G33" s="24">
        <f>G11-G17</f>
        <v>533.7999999999993</v>
      </c>
      <c r="H33" s="24">
        <v>500</v>
      </c>
      <c r="I33" s="24">
        <f t="shared" si="0"/>
        <v>0.936680404645936</v>
      </c>
      <c r="J33" s="24">
        <f t="shared" si="4"/>
        <v>514</v>
      </c>
      <c r="K33" s="24">
        <f t="shared" si="1"/>
        <v>526.85</v>
      </c>
      <c r="L33" s="24">
        <f t="shared" si="2"/>
        <v>1.028</v>
      </c>
      <c r="M33" s="24">
        <f t="shared" si="3"/>
        <v>1.0250000000000001</v>
      </c>
      <c r="N33" s="28"/>
    </row>
    <row r="34" spans="1:14" ht="12.75">
      <c r="A34" s="33"/>
      <c r="B34" s="33"/>
      <c r="C34" s="33"/>
      <c r="D34" s="29"/>
      <c r="E34" s="26" t="s">
        <v>63</v>
      </c>
      <c r="F34" s="27"/>
      <c r="G34" s="24">
        <v>0</v>
      </c>
      <c r="H34" s="24">
        <v>0</v>
      </c>
      <c r="I34" s="24">
        <v>0</v>
      </c>
      <c r="J34" s="24">
        <f t="shared" si="4"/>
        <v>0</v>
      </c>
      <c r="K34" s="24">
        <f t="shared" si="1"/>
        <v>0</v>
      </c>
      <c r="L34" s="24">
        <v>0</v>
      </c>
      <c r="M34" s="24">
        <v>0</v>
      </c>
      <c r="N34" s="28"/>
    </row>
    <row r="35" spans="1:14" ht="12.75">
      <c r="A35" s="33"/>
      <c r="B35" s="24"/>
      <c r="C35" s="24"/>
      <c r="D35" s="188" t="s">
        <v>64</v>
      </c>
      <c r="E35" s="189"/>
      <c r="F35" s="27"/>
      <c r="G35" s="24">
        <f>G33</f>
        <v>533.7999999999993</v>
      </c>
      <c r="H35" s="24">
        <v>500</v>
      </c>
      <c r="I35" s="24">
        <f t="shared" si="0"/>
        <v>0.936680404645936</v>
      </c>
      <c r="J35" s="24">
        <f t="shared" si="4"/>
        <v>514</v>
      </c>
      <c r="K35" s="24">
        <f t="shared" si="1"/>
        <v>526.85</v>
      </c>
      <c r="L35" s="24">
        <f t="shared" si="2"/>
        <v>1.028</v>
      </c>
      <c r="M35" s="24">
        <f t="shared" si="3"/>
        <v>1.0250000000000001</v>
      </c>
      <c r="N35" s="28"/>
    </row>
    <row r="36" spans="1:14" ht="12.75">
      <c r="A36" s="33" t="s">
        <v>65</v>
      </c>
      <c r="B36" s="24"/>
      <c r="C36" s="24"/>
      <c r="D36" s="29"/>
      <c r="E36" s="30" t="s">
        <v>66</v>
      </c>
      <c r="F36" s="27" t="s">
        <v>67</v>
      </c>
      <c r="G36" s="24">
        <v>85</v>
      </c>
      <c r="H36" s="24">
        <v>80</v>
      </c>
      <c r="I36" s="24">
        <f t="shared" si="0"/>
        <v>0.9411764705882353</v>
      </c>
      <c r="J36" s="24">
        <f t="shared" si="4"/>
        <v>82.24</v>
      </c>
      <c r="K36" s="24">
        <f t="shared" si="1"/>
        <v>84.29599999999999</v>
      </c>
      <c r="L36" s="24">
        <f t="shared" si="2"/>
        <v>1.028</v>
      </c>
      <c r="M36" s="24">
        <f t="shared" si="3"/>
        <v>1.025</v>
      </c>
      <c r="N36" s="28"/>
    </row>
    <row r="37" spans="1:14" ht="44.25" customHeight="1">
      <c r="A37" s="33" t="s">
        <v>68</v>
      </c>
      <c r="B37" s="24"/>
      <c r="C37" s="24"/>
      <c r="D37" s="184" t="s">
        <v>69</v>
      </c>
      <c r="E37" s="185"/>
      <c r="F37" s="27" t="s">
        <v>70</v>
      </c>
      <c r="G37" s="24">
        <v>448</v>
      </c>
      <c r="H37" s="24">
        <v>420</v>
      </c>
      <c r="I37" s="24">
        <f t="shared" si="0"/>
        <v>0.9375</v>
      </c>
      <c r="J37" s="24">
        <f t="shared" si="4"/>
        <v>431.76</v>
      </c>
      <c r="K37" s="24">
        <f t="shared" si="1"/>
        <v>442.554</v>
      </c>
      <c r="L37" s="24">
        <f t="shared" si="2"/>
        <v>1.028</v>
      </c>
      <c r="M37" s="24">
        <f t="shared" si="3"/>
        <v>1.025</v>
      </c>
      <c r="N37" s="28"/>
    </row>
    <row r="38" spans="1:14" ht="44.25" customHeight="1">
      <c r="A38" s="24"/>
      <c r="B38" s="24">
        <v>1</v>
      </c>
      <c r="C38" s="24"/>
      <c r="D38" s="188" t="s">
        <v>71</v>
      </c>
      <c r="E38" s="189"/>
      <c r="F38" s="27">
        <f>F37+1</f>
        <v>25</v>
      </c>
      <c r="G38" s="24">
        <v>23</v>
      </c>
      <c r="H38" s="24">
        <v>21</v>
      </c>
      <c r="I38" s="24">
        <f t="shared" si="0"/>
        <v>0.9130434782608695</v>
      </c>
      <c r="J38" s="24">
        <f t="shared" si="4"/>
        <v>21.588</v>
      </c>
      <c r="K38" s="24">
        <f t="shared" si="1"/>
        <v>22.1277</v>
      </c>
      <c r="L38" s="24">
        <f t="shared" si="2"/>
        <v>1.028</v>
      </c>
      <c r="M38" s="24">
        <f t="shared" si="3"/>
        <v>1.025</v>
      </c>
      <c r="N38" s="28"/>
    </row>
    <row r="39" spans="1:14" ht="27" customHeight="1">
      <c r="A39" s="24"/>
      <c r="B39" s="24">
        <v>2</v>
      </c>
      <c r="C39" s="24"/>
      <c r="D39" s="188" t="s">
        <v>72</v>
      </c>
      <c r="E39" s="189"/>
      <c r="F39" s="27">
        <f t="shared" si="5"/>
        <v>26</v>
      </c>
      <c r="G39" s="24">
        <v>156</v>
      </c>
      <c r="H39" s="24">
        <v>147</v>
      </c>
      <c r="I39" s="24">
        <f t="shared" si="0"/>
        <v>0.9423076923076923</v>
      </c>
      <c r="J39" s="24">
        <f t="shared" si="4"/>
        <v>151.11599999999999</v>
      </c>
      <c r="K39" s="24">
        <f t="shared" si="1"/>
        <v>154.89389999999997</v>
      </c>
      <c r="L39" s="24">
        <f t="shared" si="2"/>
        <v>1.0279999999999998</v>
      </c>
      <c r="M39" s="24">
        <f t="shared" si="3"/>
        <v>1.025</v>
      </c>
      <c r="N39" s="28"/>
    </row>
    <row r="40" spans="1:14" ht="25.5" customHeight="1">
      <c r="A40" s="24"/>
      <c r="B40" s="24">
        <v>3</v>
      </c>
      <c r="C40" s="24"/>
      <c r="D40" s="188" t="s">
        <v>73</v>
      </c>
      <c r="E40" s="189"/>
      <c r="F40" s="27">
        <f t="shared" si="5"/>
        <v>27</v>
      </c>
      <c r="G40" s="24">
        <v>0</v>
      </c>
      <c r="H40" s="24">
        <v>0</v>
      </c>
      <c r="I40" s="24">
        <v>0</v>
      </c>
      <c r="J40" s="24">
        <f t="shared" si="4"/>
        <v>0</v>
      </c>
      <c r="K40" s="24">
        <f t="shared" si="1"/>
        <v>0</v>
      </c>
      <c r="L40" s="24">
        <v>0</v>
      </c>
      <c r="M40" s="24">
        <v>0</v>
      </c>
      <c r="N40" s="28"/>
    </row>
    <row r="41" spans="1:14" ht="90.75" customHeight="1">
      <c r="A41" s="24"/>
      <c r="B41" s="24">
        <v>4</v>
      </c>
      <c r="C41" s="24"/>
      <c r="D41" s="188" t="s">
        <v>74</v>
      </c>
      <c r="E41" s="189"/>
      <c r="F41" s="27">
        <f t="shared" si="5"/>
        <v>28</v>
      </c>
      <c r="G41" s="24">
        <v>0</v>
      </c>
      <c r="H41" s="24">
        <v>0</v>
      </c>
      <c r="I41" s="24">
        <v>0</v>
      </c>
      <c r="J41" s="24">
        <f t="shared" si="4"/>
        <v>0</v>
      </c>
      <c r="K41" s="24">
        <f t="shared" si="1"/>
        <v>0</v>
      </c>
      <c r="L41" s="24">
        <v>0</v>
      </c>
      <c r="M41" s="24">
        <v>0</v>
      </c>
      <c r="N41" s="28"/>
    </row>
    <row r="42" spans="1:14" ht="77.25" customHeight="1">
      <c r="A42" s="24"/>
      <c r="B42" s="24">
        <v>5</v>
      </c>
      <c r="C42" s="24"/>
      <c r="D42" s="188" t="s">
        <v>75</v>
      </c>
      <c r="E42" s="189"/>
      <c r="F42" s="27">
        <f t="shared" si="5"/>
        <v>29</v>
      </c>
      <c r="G42" s="24">
        <v>0</v>
      </c>
      <c r="H42" s="24">
        <v>0</v>
      </c>
      <c r="I42" s="24">
        <v>0</v>
      </c>
      <c r="J42" s="24">
        <f t="shared" si="4"/>
        <v>0</v>
      </c>
      <c r="K42" s="24">
        <f t="shared" si="1"/>
        <v>0</v>
      </c>
      <c r="L42" s="24">
        <v>0</v>
      </c>
      <c r="M42" s="24">
        <v>0</v>
      </c>
      <c r="N42" s="28"/>
    </row>
    <row r="43" spans="1:14" ht="35.25" customHeight="1">
      <c r="A43" s="24"/>
      <c r="B43" s="24">
        <v>6</v>
      </c>
      <c r="C43" s="24"/>
      <c r="D43" s="188" t="s">
        <v>76</v>
      </c>
      <c r="E43" s="189"/>
      <c r="F43" s="27">
        <f t="shared" si="5"/>
        <v>30</v>
      </c>
      <c r="G43" s="24">
        <v>269</v>
      </c>
      <c r="H43" s="24">
        <f>H44+H45</f>
        <v>252</v>
      </c>
      <c r="I43" s="24">
        <f t="shared" si="0"/>
        <v>0.9368029739776952</v>
      </c>
      <c r="J43" s="24">
        <f t="shared" si="4"/>
        <v>259.056</v>
      </c>
      <c r="K43" s="24">
        <f t="shared" si="1"/>
        <v>265.5324</v>
      </c>
      <c r="L43" s="24">
        <f t="shared" si="2"/>
        <v>1.028</v>
      </c>
      <c r="M43" s="24">
        <f t="shared" si="3"/>
        <v>1.0250000000000001</v>
      </c>
      <c r="N43" s="28"/>
    </row>
    <row r="44" spans="1:14" ht="64.5" customHeight="1">
      <c r="A44" s="24"/>
      <c r="B44" s="24">
        <v>7</v>
      </c>
      <c r="C44" s="24"/>
      <c r="D44" s="188" t="s">
        <v>77</v>
      </c>
      <c r="E44" s="189"/>
      <c r="F44" s="27">
        <f t="shared" si="5"/>
        <v>31</v>
      </c>
      <c r="G44" s="24">
        <v>45</v>
      </c>
      <c r="H44" s="24">
        <v>42</v>
      </c>
      <c r="I44" s="24">
        <f t="shared" si="0"/>
        <v>0.9333333333333333</v>
      </c>
      <c r="J44" s="24">
        <f t="shared" si="4"/>
        <v>43.176</v>
      </c>
      <c r="K44" s="24">
        <f t="shared" si="1"/>
        <v>44.2554</v>
      </c>
      <c r="L44" s="24">
        <f t="shared" si="2"/>
        <v>1.028</v>
      </c>
      <c r="M44" s="24">
        <f t="shared" si="3"/>
        <v>1.025</v>
      </c>
      <c r="N44" s="28"/>
    </row>
    <row r="45" spans="1:14" ht="69.75" customHeight="1">
      <c r="A45" s="24"/>
      <c r="B45" s="24">
        <v>8</v>
      </c>
      <c r="C45" s="24"/>
      <c r="D45" s="188" t="s">
        <v>78</v>
      </c>
      <c r="E45" s="189"/>
      <c r="F45" s="27">
        <f t="shared" si="5"/>
        <v>32</v>
      </c>
      <c r="G45" s="24">
        <v>224</v>
      </c>
      <c r="H45" s="24">
        <v>210</v>
      </c>
      <c r="I45" s="24">
        <f t="shared" si="0"/>
        <v>0.9375</v>
      </c>
      <c r="J45" s="24">
        <f t="shared" si="4"/>
        <v>215.88</v>
      </c>
      <c r="K45" s="24">
        <f t="shared" si="1"/>
        <v>221.277</v>
      </c>
      <c r="L45" s="24">
        <f t="shared" si="2"/>
        <v>1.028</v>
      </c>
      <c r="M45" s="24">
        <f t="shared" si="3"/>
        <v>1.025</v>
      </c>
      <c r="N45" s="28"/>
    </row>
    <row r="46" spans="1:14" ht="31.5" customHeight="1">
      <c r="A46" s="24"/>
      <c r="B46" s="24"/>
      <c r="C46" s="24" t="s">
        <v>79</v>
      </c>
      <c r="D46" s="188" t="s">
        <v>80</v>
      </c>
      <c r="E46" s="189"/>
      <c r="F46" s="27">
        <f t="shared" si="5"/>
        <v>33</v>
      </c>
      <c r="G46" s="24">
        <v>0</v>
      </c>
      <c r="H46" s="24">
        <v>0</v>
      </c>
      <c r="I46" s="24">
        <v>0</v>
      </c>
      <c r="J46" s="24">
        <f t="shared" si="4"/>
        <v>0</v>
      </c>
      <c r="K46" s="24">
        <f t="shared" si="1"/>
        <v>0</v>
      </c>
      <c r="L46" s="24">
        <v>0</v>
      </c>
      <c r="M46" s="24">
        <v>0</v>
      </c>
      <c r="N46" s="28"/>
    </row>
    <row r="47" spans="1:14" ht="31.5" customHeight="1">
      <c r="A47" s="24"/>
      <c r="B47" s="24"/>
      <c r="C47" s="24" t="s">
        <v>81</v>
      </c>
      <c r="D47" s="29"/>
      <c r="E47" s="30" t="s">
        <v>82</v>
      </c>
      <c r="F47" s="27" t="s">
        <v>83</v>
      </c>
      <c r="G47" s="24">
        <v>0</v>
      </c>
      <c r="H47" s="24">
        <v>0</v>
      </c>
      <c r="I47" s="24">
        <v>0</v>
      </c>
      <c r="J47" s="24">
        <f t="shared" si="4"/>
        <v>0</v>
      </c>
      <c r="K47" s="24">
        <f t="shared" si="1"/>
        <v>0</v>
      </c>
      <c r="L47" s="24">
        <v>0</v>
      </c>
      <c r="M47" s="24">
        <v>0</v>
      </c>
      <c r="N47" s="28"/>
    </row>
    <row r="48" spans="1:14" ht="27" customHeight="1">
      <c r="A48" s="24"/>
      <c r="B48" s="24"/>
      <c r="C48" s="24" t="s">
        <v>84</v>
      </c>
      <c r="D48" s="29"/>
      <c r="E48" s="30" t="s">
        <v>85</v>
      </c>
      <c r="F48" s="27" t="s">
        <v>86</v>
      </c>
      <c r="G48" s="24">
        <v>0</v>
      </c>
      <c r="H48" s="24">
        <v>0</v>
      </c>
      <c r="I48" s="24">
        <v>0</v>
      </c>
      <c r="J48" s="24">
        <f t="shared" si="4"/>
        <v>0</v>
      </c>
      <c r="K48" s="24">
        <f t="shared" si="1"/>
        <v>0</v>
      </c>
      <c r="L48" s="24">
        <v>0</v>
      </c>
      <c r="M48" s="24">
        <v>0</v>
      </c>
      <c r="N48" s="28"/>
    </row>
    <row r="49" spans="1:14" ht="41.25" customHeight="1">
      <c r="A49" s="24"/>
      <c r="B49" s="24">
        <v>9</v>
      </c>
      <c r="C49" s="24"/>
      <c r="D49" s="188" t="s">
        <v>87</v>
      </c>
      <c r="E49" s="189"/>
      <c r="F49" s="27" t="s">
        <v>88</v>
      </c>
      <c r="G49" s="24">
        <v>0</v>
      </c>
      <c r="H49" s="24"/>
      <c r="I49" s="24">
        <v>0</v>
      </c>
      <c r="J49" s="24">
        <f t="shared" si="4"/>
        <v>0</v>
      </c>
      <c r="K49" s="24">
        <f t="shared" si="1"/>
        <v>0</v>
      </c>
      <c r="L49" s="24">
        <v>0</v>
      </c>
      <c r="M49" s="24">
        <v>0</v>
      </c>
      <c r="N49" s="28"/>
    </row>
    <row r="50" spans="1:14" ht="39.75" customHeight="1">
      <c r="A50" s="33" t="s">
        <v>89</v>
      </c>
      <c r="B50" s="33"/>
      <c r="C50" s="33"/>
      <c r="D50" s="184" t="s">
        <v>90</v>
      </c>
      <c r="E50" s="185"/>
      <c r="F50" s="27">
        <f t="shared" si="5"/>
        <v>36</v>
      </c>
      <c r="G50" s="24">
        <v>0</v>
      </c>
      <c r="H50" s="24">
        <v>0</v>
      </c>
      <c r="I50" s="24">
        <v>0</v>
      </c>
      <c r="J50" s="24">
        <f t="shared" si="4"/>
        <v>0</v>
      </c>
      <c r="K50" s="24">
        <f t="shared" si="1"/>
        <v>0</v>
      </c>
      <c r="L50" s="24">
        <v>0</v>
      </c>
      <c r="M50" s="24">
        <v>0</v>
      </c>
      <c r="N50" s="28"/>
    </row>
    <row r="51" spans="1:14" ht="12.75">
      <c r="A51" s="33" t="s">
        <v>91</v>
      </c>
      <c r="B51" s="33"/>
      <c r="C51" s="33"/>
      <c r="D51" s="184" t="s">
        <v>92</v>
      </c>
      <c r="E51" s="185"/>
      <c r="F51" s="27">
        <f t="shared" si="5"/>
        <v>37</v>
      </c>
      <c r="G51" s="24">
        <f>G52+G53+G54+G55+G56</f>
        <v>0</v>
      </c>
      <c r="H51" s="24">
        <v>0</v>
      </c>
      <c r="I51" s="24">
        <v>0</v>
      </c>
      <c r="J51" s="24">
        <f t="shared" si="4"/>
        <v>0</v>
      </c>
      <c r="K51" s="24">
        <f t="shared" si="1"/>
        <v>0</v>
      </c>
      <c r="L51" s="24">
        <v>0</v>
      </c>
      <c r="M51" s="24">
        <v>0</v>
      </c>
      <c r="N51" s="28"/>
    </row>
    <row r="52" spans="1:14" ht="27" customHeight="1">
      <c r="A52" s="24"/>
      <c r="B52" s="24"/>
      <c r="C52" s="24" t="s">
        <v>79</v>
      </c>
      <c r="D52" s="188" t="s">
        <v>93</v>
      </c>
      <c r="E52" s="189"/>
      <c r="F52" s="27">
        <f t="shared" si="5"/>
        <v>38</v>
      </c>
      <c r="G52" s="24">
        <v>0</v>
      </c>
      <c r="H52" s="24">
        <v>0</v>
      </c>
      <c r="I52" s="24">
        <v>0</v>
      </c>
      <c r="J52" s="24">
        <f t="shared" si="4"/>
        <v>0</v>
      </c>
      <c r="K52" s="24">
        <f t="shared" si="1"/>
        <v>0</v>
      </c>
      <c r="L52" s="24">
        <v>0</v>
      </c>
      <c r="M52" s="24">
        <v>0</v>
      </c>
      <c r="N52" s="28"/>
    </row>
    <row r="53" spans="1:14" ht="12.75">
      <c r="A53" s="24"/>
      <c r="B53" s="24"/>
      <c r="C53" s="24" t="s">
        <v>94</v>
      </c>
      <c r="D53" s="188" t="s">
        <v>95</v>
      </c>
      <c r="E53" s="189"/>
      <c r="F53" s="27">
        <f t="shared" si="5"/>
        <v>39</v>
      </c>
      <c r="G53" s="24">
        <v>0</v>
      </c>
      <c r="H53" s="24">
        <v>0</v>
      </c>
      <c r="I53" s="24">
        <v>0</v>
      </c>
      <c r="J53" s="24">
        <f t="shared" si="4"/>
        <v>0</v>
      </c>
      <c r="K53" s="24">
        <f t="shared" si="1"/>
        <v>0</v>
      </c>
      <c r="L53" s="24">
        <v>0</v>
      </c>
      <c r="M53" s="24">
        <v>0</v>
      </c>
      <c r="N53" s="28"/>
    </row>
    <row r="54" spans="1:14" ht="12.75">
      <c r="A54" s="24"/>
      <c r="B54" s="24"/>
      <c r="C54" s="24" t="s">
        <v>96</v>
      </c>
      <c r="D54" s="188" t="s">
        <v>97</v>
      </c>
      <c r="E54" s="189"/>
      <c r="F54" s="27">
        <f t="shared" si="5"/>
        <v>40</v>
      </c>
      <c r="G54" s="24">
        <v>0</v>
      </c>
      <c r="H54" s="24">
        <v>0</v>
      </c>
      <c r="I54" s="24">
        <v>0</v>
      </c>
      <c r="J54" s="24">
        <f t="shared" si="4"/>
        <v>0</v>
      </c>
      <c r="K54" s="24">
        <f t="shared" si="1"/>
        <v>0</v>
      </c>
      <c r="L54" s="24">
        <v>0</v>
      </c>
      <c r="M54" s="24">
        <v>0</v>
      </c>
      <c r="N54" s="28"/>
    </row>
    <row r="55" spans="1:14" ht="12.75">
      <c r="A55" s="24"/>
      <c r="B55" s="24"/>
      <c r="C55" s="24" t="s">
        <v>98</v>
      </c>
      <c r="D55" s="188" t="s">
        <v>99</v>
      </c>
      <c r="E55" s="189"/>
      <c r="F55" s="27">
        <f t="shared" si="5"/>
        <v>41</v>
      </c>
      <c r="G55" s="24">
        <v>0</v>
      </c>
      <c r="H55" s="24">
        <v>0</v>
      </c>
      <c r="I55" s="24">
        <v>0</v>
      </c>
      <c r="J55" s="24">
        <f t="shared" si="4"/>
        <v>0</v>
      </c>
      <c r="K55" s="24">
        <f t="shared" si="1"/>
        <v>0</v>
      </c>
      <c r="L55" s="24">
        <v>0</v>
      </c>
      <c r="M55" s="24">
        <v>0</v>
      </c>
      <c r="N55" s="28"/>
    </row>
    <row r="56" spans="1:14" ht="12.75">
      <c r="A56" s="24"/>
      <c r="B56" s="24"/>
      <c r="C56" s="24" t="s">
        <v>100</v>
      </c>
      <c r="D56" s="188" t="s">
        <v>101</v>
      </c>
      <c r="E56" s="189"/>
      <c r="F56" s="27">
        <f t="shared" si="5"/>
        <v>42</v>
      </c>
      <c r="G56" s="24">
        <v>0</v>
      </c>
      <c r="H56" s="24">
        <v>0</v>
      </c>
      <c r="I56" s="24">
        <v>0</v>
      </c>
      <c r="J56" s="24">
        <f t="shared" si="4"/>
        <v>0</v>
      </c>
      <c r="K56" s="24">
        <f t="shared" si="1"/>
        <v>0</v>
      </c>
      <c r="L56" s="24">
        <v>0</v>
      </c>
      <c r="M56" s="24">
        <v>0</v>
      </c>
      <c r="N56" s="28"/>
    </row>
    <row r="57" spans="1:14" ht="26.25" customHeight="1">
      <c r="A57" s="33" t="s">
        <v>102</v>
      </c>
      <c r="B57" s="24"/>
      <c r="C57" s="24"/>
      <c r="D57" s="190" t="s">
        <v>103</v>
      </c>
      <c r="E57" s="191"/>
      <c r="F57" s="38">
        <f t="shared" si="5"/>
        <v>43</v>
      </c>
      <c r="G57" s="24">
        <v>186</v>
      </c>
      <c r="H57" s="24">
        <v>300</v>
      </c>
      <c r="I57" s="24">
        <f t="shared" si="0"/>
        <v>1.6129032258064515</v>
      </c>
      <c r="J57" s="24">
        <v>300</v>
      </c>
      <c r="K57" s="24">
        <v>300</v>
      </c>
      <c r="L57" s="24">
        <f t="shared" si="2"/>
        <v>1</v>
      </c>
      <c r="M57" s="31">
        <f t="shared" si="3"/>
        <v>1</v>
      </c>
      <c r="N57" s="39"/>
    </row>
    <row r="58" spans="1:14" ht="36.75" customHeight="1">
      <c r="A58" s="33"/>
      <c r="B58" s="24"/>
      <c r="C58" s="24"/>
      <c r="D58" s="184" t="s">
        <v>104</v>
      </c>
      <c r="E58" s="185"/>
      <c r="F58" s="38" t="s">
        <v>105</v>
      </c>
      <c r="G58" s="24">
        <v>186</v>
      </c>
      <c r="H58" s="24">
        <v>300</v>
      </c>
      <c r="I58" s="24">
        <f t="shared" si="0"/>
        <v>1.6129032258064515</v>
      </c>
      <c r="J58" s="24">
        <v>300</v>
      </c>
      <c r="K58" s="24">
        <v>300</v>
      </c>
      <c r="L58" s="24">
        <f t="shared" si="2"/>
        <v>1</v>
      </c>
      <c r="M58" s="24">
        <f t="shared" si="3"/>
        <v>1</v>
      </c>
      <c r="N58" s="39"/>
    </row>
    <row r="59" spans="1:14" ht="36" customHeight="1">
      <c r="A59" s="33"/>
      <c r="B59" s="24">
        <v>1</v>
      </c>
      <c r="C59" s="24"/>
      <c r="D59" s="25"/>
      <c r="E59" s="26" t="s">
        <v>106</v>
      </c>
      <c r="F59" s="38" t="s">
        <v>107</v>
      </c>
      <c r="G59" s="24">
        <v>0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39"/>
    </row>
    <row r="60" spans="1:14" ht="30" customHeight="1">
      <c r="A60" s="33"/>
      <c r="B60" s="24"/>
      <c r="C60" s="24"/>
      <c r="D60" s="25"/>
      <c r="E60" s="26" t="s">
        <v>108</v>
      </c>
      <c r="F60" s="38" t="s">
        <v>109</v>
      </c>
      <c r="G60" s="24">
        <v>0</v>
      </c>
      <c r="H60" s="24">
        <v>0</v>
      </c>
      <c r="I60" s="24">
        <v>0</v>
      </c>
      <c r="J60" s="24">
        <v>0</v>
      </c>
      <c r="K60" s="24"/>
      <c r="L60" s="24">
        <v>0</v>
      </c>
      <c r="M60" s="24">
        <v>0</v>
      </c>
      <c r="N60" s="39"/>
    </row>
    <row r="61" spans="1:14" ht="26.25" customHeight="1">
      <c r="A61" s="33"/>
      <c r="B61" s="24"/>
      <c r="C61" s="24"/>
      <c r="D61" s="40"/>
      <c r="E61" s="37"/>
      <c r="F61" s="41"/>
      <c r="G61" s="24"/>
      <c r="H61" s="24"/>
      <c r="I61" s="24">
        <v>0</v>
      </c>
      <c r="J61" s="24"/>
      <c r="K61" s="24"/>
      <c r="L61" s="24">
        <v>0</v>
      </c>
      <c r="M61" s="24">
        <v>0</v>
      </c>
      <c r="N61" s="39"/>
    </row>
    <row r="62" spans="1:14" ht="15">
      <c r="A62" s="33" t="s">
        <v>110</v>
      </c>
      <c r="B62" s="24"/>
      <c r="C62" s="24"/>
      <c r="D62" s="184" t="s">
        <v>111</v>
      </c>
      <c r="E62" s="185"/>
      <c r="F62" s="41" t="s">
        <v>112</v>
      </c>
      <c r="G62" s="24">
        <v>186</v>
      </c>
      <c r="H62" s="24">
        <v>300</v>
      </c>
      <c r="I62" s="24">
        <f t="shared" si="0"/>
        <v>1.6129032258064515</v>
      </c>
      <c r="J62" s="24">
        <v>300</v>
      </c>
      <c r="K62" s="24">
        <v>300</v>
      </c>
      <c r="L62" s="24">
        <f t="shared" si="2"/>
        <v>1</v>
      </c>
      <c r="M62" s="31">
        <f t="shared" si="3"/>
        <v>1</v>
      </c>
      <c r="N62" s="39"/>
    </row>
    <row r="63" spans="1:14" ht="12.75">
      <c r="A63" s="42" t="s">
        <v>113</v>
      </c>
      <c r="B63" s="42"/>
      <c r="C63" s="42"/>
      <c r="D63" s="184" t="s">
        <v>114</v>
      </c>
      <c r="E63" s="185"/>
      <c r="F63" s="27">
        <f t="shared" si="5"/>
        <v>47</v>
      </c>
      <c r="G63" s="24">
        <v>0</v>
      </c>
      <c r="H63" s="24">
        <v>0</v>
      </c>
      <c r="I63" s="24">
        <v>0</v>
      </c>
      <c r="J63" s="24">
        <f t="shared" si="4"/>
        <v>0</v>
      </c>
      <c r="K63" s="24">
        <f t="shared" si="1"/>
        <v>0</v>
      </c>
      <c r="L63" s="24">
        <v>0</v>
      </c>
      <c r="M63" s="24">
        <v>0</v>
      </c>
      <c r="N63" s="28"/>
    </row>
    <row r="64" spans="1:14" ht="12.75">
      <c r="A64" s="24"/>
      <c r="B64" s="24">
        <v>1</v>
      </c>
      <c r="C64" s="24"/>
      <c r="D64" s="188" t="s">
        <v>115</v>
      </c>
      <c r="E64" s="189"/>
      <c r="F64" s="27">
        <f t="shared" si="5"/>
        <v>48</v>
      </c>
      <c r="G64" s="24">
        <v>172</v>
      </c>
      <c r="H64" s="24">
        <v>175</v>
      </c>
      <c r="I64" s="24">
        <f t="shared" si="0"/>
        <v>1.0174418604651163</v>
      </c>
      <c r="J64" s="24">
        <v>172</v>
      </c>
      <c r="K64" s="24">
        <v>172</v>
      </c>
      <c r="L64" s="24">
        <f t="shared" si="2"/>
        <v>0.9828571428571429</v>
      </c>
      <c r="M64" s="24">
        <f t="shared" si="3"/>
        <v>1</v>
      </c>
      <c r="N64" s="28"/>
    </row>
    <row r="65" spans="1:14" ht="12.75">
      <c r="A65" s="24"/>
      <c r="B65" s="24">
        <v>2</v>
      </c>
      <c r="C65" s="24"/>
      <c r="D65" s="188" t="s">
        <v>116</v>
      </c>
      <c r="E65" s="189"/>
      <c r="F65" s="27">
        <f t="shared" si="5"/>
        <v>49</v>
      </c>
      <c r="G65" s="24">
        <v>116</v>
      </c>
      <c r="H65" s="24">
        <v>150</v>
      </c>
      <c r="I65" s="24">
        <f t="shared" si="0"/>
        <v>1.293103448275862</v>
      </c>
      <c r="J65" s="24">
        <v>150</v>
      </c>
      <c r="K65" s="24">
        <v>150</v>
      </c>
      <c r="L65" s="24">
        <f t="shared" si="2"/>
        <v>1</v>
      </c>
      <c r="M65" s="24">
        <f t="shared" si="3"/>
        <v>1</v>
      </c>
      <c r="N65" s="28"/>
    </row>
    <row r="66" spans="1:14" ht="0.75" customHeight="1">
      <c r="A66" s="24"/>
      <c r="B66" s="24">
        <v>3</v>
      </c>
      <c r="C66" s="24"/>
      <c r="D66" s="188" t="s">
        <v>117</v>
      </c>
      <c r="E66" s="189"/>
      <c r="F66" s="27">
        <f>F65+1</f>
        <v>50</v>
      </c>
      <c r="G66" s="24">
        <f>G67+G68</f>
        <v>2145</v>
      </c>
      <c r="H66" s="24">
        <f>H67+H68</f>
        <v>2977</v>
      </c>
      <c r="I66" s="24">
        <f t="shared" si="0"/>
        <v>1.387878787878788</v>
      </c>
      <c r="J66" s="24">
        <f t="shared" si="4"/>
        <v>3060.3559999999998</v>
      </c>
      <c r="K66" s="24">
        <f t="shared" si="1"/>
        <v>3136.8648999999996</v>
      </c>
      <c r="L66" s="24">
        <f t="shared" si="2"/>
        <v>1.028</v>
      </c>
      <c r="M66" s="24">
        <f t="shared" si="3"/>
        <v>1.025</v>
      </c>
      <c r="N66" s="28"/>
    </row>
    <row r="67" spans="1:14" ht="12.75" hidden="1">
      <c r="A67" s="24"/>
      <c r="B67" s="24"/>
      <c r="C67" s="24" t="s">
        <v>79</v>
      </c>
      <c r="D67" s="188" t="s">
        <v>95</v>
      </c>
      <c r="E67" s="189"/>
      <c r="F67" s="27">
        <f t="shared" si="5"/>
        <v>51</v>
      </c>
      <c r="G67" s="24">
        <v>1820</v>
      </c>
      <c r="H67" s="24">
        <v>2488</v>
      </c>
      <c r="I67" s="24">
        <f t="shared" si="0"/>
        <v>1.367032967032967</v>
      </c>
      <c r="J67" s="24">
        <f t="shared" si="4"/>
        <v>2557.6639999999998</v>
      </c>
      <c r="K67" s="24">
        <f t="shared" si="1"/>
        <v>2621.6056</v>
      </c>
      <c r="L67" s="24">
        <f t="shared" si="2"/>
        <v>1.0279999999999998</v>
      </c>
      <c r="M67" s="24">
        <f t="shared" si="3"/>
        <v>1.0250000000000001</v>
      </c>
      <c r="N67" s="28"/>
    </row>
    <row r="68" spans="1:14" ht="12.75" hidden="1">
      <c r="A68" s="24"/>
      <c r="B68" s="24"/>
      <c r="C68" s="24" t="s">
        <v>94</v>
      </c>
      <c r="D68" s="188" t="s">
        <v>118</v>
      </c>
      <c r="E68" s="189"/>
      <c r="F68" s="27">
        <f t="shared" si="5"/>
        <v>52</v>
      </c>
      <c r="G68" s="24">
        <v>325</v>
      </c>
      <c r="H68" s="24">
        <v>489</v>
      </c>
      <c r="I68" s="24">
        <f t="shared" si="0"/>
        <v>1.5046153846153847</v>
      </c>
      <c r="J68" s="24">
        <f t="shared" si="4"/>
        <v>502.692</v>
      </c>
      <c r="K68" s="24">
        <f t="shared" si="1"/>
        <v>515.2593</v>
      </c>
      <c r="L68" s="24">
        <f t="shared" si="2"/>
        <v>1.028</v>
      </c>
      <c r="M68" s="24">
        <f t="shared" si="3"/>
        <v>1.0250000000000001</v>
      </c>
      <c r="N68" s="28"/>
    </row>
    <row r="69" spans="1:14" ht="36.75" customHeight="1">
      <c r="A69" s="24"/>
      <c r="B69" s="24">
        <v>3</v>
      </c>
      <c r="C69" s="24"/>
      <c r="D69" s="188" t="s">
        <v>119</v>
      </c>
      <c r="E69" s="189"/>
      <c r="F69" s="27" t="s">
        <v>120</v>
      </c>
      <c r="G69" s="24">
        <v>1511.49</v>
      </c>
      <c r="H69" s="24">
        <v>1678.33</v>
      </c>
      <c r="I69" s="24">
        <f t="shared" si="0"/>
        <v>1.1103811470800335</v>
      </c>
      <c r="J69" s="24">
        <v>1771.01</v>
      </c>
      <c r="K69" s="24">
        <v>1815.29</v>
      </c>
      <c r="L69" s="24">
        <f t="shared" si="2"/>
        <v>1.055221559526434</v>
      </c>
      <c r="M69" s="24">
        <f t="shared" si="3"/>
        <v>1.0250026820853637</v>
      </c>
      <c r="N69" s="28"/>
    </row>
    <row r="70" spans="1:16" ht="51" customHeight="1">
      <c r="A70" s="24"/>
      <c r="B70" s="24">
        <v>4</v>
      </c>
      <c r="C70" s="24"/>
      <c r="D70" s="188" t="s">
        <v>121</v>
      </c>
      <c r="E70" s="189"/>
      <c r="F70" s="27">
        <f t="shared" si="5"/>
        <v>51</v>
      </c>
      <c r="G70" s="24">
        <v>1282.33</v>
      </c>
      <c r="H70" s="24">
        <v>1382.22</v>
      </c>
      <c r="I70" s="24">
        <f t="shared" si="0"/>
        <v>1.0778972651345597</v>
      </c>
      <c r="J70" s="24">
        <v>1466.61</v>
      </c>
      <c r="K70" s="24">
        <v>1526.69</v>
      </c>
      <c r="L70" s="24">
        <f t="shared" si="2"/>
        <v>1.0610539566783868</v>
      </c>
      <c r="M70" s="24">
        <f t="shared" si="3"/>
        <v>1.0409652191107386</v>
      </c>
      <c r="N70" s="28"/>
      <c r="P70" s="43"/>
    </row>
    <row r="71" spans="1:14" ht="40.5" customHeight="1">
      <c r="A71" s="24"/>
      <c r="B71" s="24">
        <v>5</v>
      </c>
      <c r="C71" s="24"/>
      <c r="D71" s="188" t="s">
        <v>122</v>
      </c>
      <c r="E71" s="189"/>
      <c r="F71" s="27">
        <f t="shared" si="5"/>
        <v>52</v>
      </c>
      <c r="G71" s="24">
        <v>154.68</v>
      </c>
      <c r="H71" s="24">
        <v>174.65</v>
      </c>
      <c r="I71" s="24">
        <f t="shared" si="0"/>
        <v>1.1291052495474527</v>
      </c>
      <c r="J71" s="24">
        <f t="shared" si="4"/>
        <v>179.5402</v>
      </c>
      <c r="K71" s="24">
        <f t="shared" si="1"/>
        <v>184.028705</v>
      </c>
      <c r="L71" s="24">
        <f t="shared" si="2"/>
        <v>1.028</v>
      </c>
      <c r="M71" s="24">
        <f t="shared" si="3"/>
        <v>1.025</v>
      </c>
      <c r="N71" s="28"/>
    </row>
    <row r="72" spans="1:14" ht="42.75" customHeight="1">
      <c r="A72" s="24"/>
      <c r="B72" s="24">
        <v>6</v>
      </c>
      <c r="C72" s="24"/>
      <c r="D72" s="188" t="s">
        <v>123</v>
      </c>
      <c r="E72" s="189"/>
      <c r="F72" s="27">
        <f t="shared" si="5"/>
        <v>53</v>
      </c>
      <c r="G72" s="24">
        <v>0</v>
      </c>
      <c r="H72" s="24">
        <v>0</v>
      </c>
      <c r="I72" s="24">
        <v>0</v>
      </c>
      <c r="J72" s="24">
        <f t="shared" si="4"/>
        <v>0</v>
      </c>
      <c r="K72" s="24">
        <v>0</v>
      </c>
      <c r="L72" s="24">
        <v>0</v>
      </c>
      <c r="M72" s="24">
        <v>0</v>
      </c>
      <c r="N72" s="28"/>
    </row>
    <row r="73" spans="1:14" ht="36.75" customHeight="1">
      <c r="A73" s="24"/>
      <c r="B73" s="24">
        <v>7</v>
      </c>
      <c r="C73" s="24"/>
      <c r="D73" s="188" t="s">
        <v>124</v>
      </c>
      <c r="E73" s="189"/>
      <c r="F73" s="27">
        <f t="shared" si="5"/>
        <v>54</v>
      </c>
      <c r="G73" s="24">
        <v>970</v>
      </c>
      <c r="H73" s="24">
        <v>980</v>
      </c>
      <c r="I73" s="24">
        <f t="shared" si="0"/>
        <v>1.0103092783505154</v>
      </c>
      <c r="J73" s="24">
        <v>980</v>
      </c>
      <c r="K73" s="24">
        <v>980</v>
      </c>
      <c r="L73" s="24">
        <f t="shared" si="2"/>
        <v>1</v>
      </c>
      <c r="M73" s="24">
        <f t="shared" si="3"/>
        <v>1</v>
      </c>
      <c r="N73" s="28"/>
    </row>
    <row r="74" spans="1:14" ht="39" customHeight="1" hidden="1">
      <c r="A74" s="24"/>
      <c r="B74" s="24">
        <v>8</v>
      </c>
      <c r="C74" s="24"/>
      <c r="D74" s="192" t="s">
        <v>125</v>
      </c>
      <c r="E74" s="193"/>
      <c r="F74" s="27">
        <f t="shared" si="5"/>
        <v>55</v>
      </c>
      <c r="G74" s="24">
        <f>(G17/G11)*1000</f>
        <v>970.2552100746685</v>
      </c>
      <c r="H74" s="24">
        <f>(H17/H11)*1000</f>
        <v>981.1320754716982</v>
      </c>
      <c r="I74" s="24">
        <f t="shared" si="0"/>
        <v>1.011210313826805</v>
      </c>
      <c r="J74" s="24">
        <f t="shared" si="4"/>
        <v>1008.6037735849058</v>
      </c>
      <c r="K74" s="24">
        <f t="shared" si="1"/>
        <v>1033.8188679245284</v>
      </c>
      <c r="L74" s="24">
        <f t="shared" si="2"/>
        <v>1.028</v>
      </c>
      <c r="M74" s="24">
        <f t="shared" si="3"/>
        <v>1.025</v>
      </c>
      <c r="N74" s="28"/>
    </row>
    <row r="75" spans="1:14" ht="27.75" customHeight="1">
      <c r="A75" s="24"/>
      <c r="B75" s="24">
        <v>8</v>
      </c>
      <c r="C75" s="24"/>
      <c r="D75" s="192" t="s">
        <v>126</v>
      </c>
      <c r="E75" s="193"/>
      <c r="F75" s="27" t="s">
        <v>127</v>
      </c>
      <c r="G75" s="24">
        <v>0</v>
      </c>
      <c r="H75" s="24">
        <v>0</v>
      </c>
      <c r="I75" s="24">
        <v>0</v>
      </c>
      <c r="J75" s="24">
        <f t="shared" si="4"/>
        <v>0</v>
      </c>
      <c r="K75" s="24">
        <f t="shared" si="1"/>
        <v>0</v>
      </c>
      <c r="L75" s="24">
        <v>0</v>
      </c>
      <c r="M75" s="24">
        <v>0</v>
      </c>
      <c r="N75" s="28"/>
    </row>
    <row r="76" spans="1:14" ht="12.75">
      <c r="A76" s="24"/>
      <c r="B76" s="24">
        <v>9</v>
      </c>
      <c r="C76" s="24"/>
      <c r="D76" s="192" t="s">
        <v>128</v>
      </c>
      <c r="E76" s="193"/>
      <c r="F76" s="27" t="s">
        <v>129</v>
      </c>
      <c r="G76" s="24">
        <v>0</v>
      </c>
      <c r="H76" s="24">
        <v>0</v>
      </c>
      <c r="I76" s="24">
        <v>0</v>
      </c>
      <c r="J76" s="24">
        <f t="shared" si="4"/>
        <v>0</v>
      </c>
      <c r="K76" s="24">
        <f>J76*2.5%+J76</f>
        <v>0</v>
      </c>
      <c r="L76" s="24">
        <v>0</v>
      </c>
      <c r="M76" s="24">
        <v>0</v>
      </c>
      <c r="N76" s="28"/>
    </row>
    <row r="77" spans="1:15" ht="12.75">
      <c r="A77" s="44"/>
      <c r="B77" s="44"/>
      <c r="C77" s="44"/>
      <c r="D77" s="45"/>
      <c r="E77" s="45"/>
      <c r="F77" s="44"/>
      <c r="G77" s="44"/>
      <c r="H77" s="44"/>
      <c r="I77" s="44"/>
      <c r="J77" s="44"/>
      <c r="K77" s="44"/>
      <c r="L77" s="44"/>
      <c r="M77" s="44"/>
      <c r="N77" s="44"/>
      <c r="O77" s="46"/>
    </row>
    <row r="78" spans="1:15" ht="12.75">
      <c r="A78" s="44"/>
      <c r="B78" s="44"/>
      <c r="C78" s="44"/>
      <c r="D78" s="45"/>
      <c r="E78" s="45"/>
      <c r="F78" s="44"/>
      <c r="G78" s="44"/>
      <c r="H78" s="44"/>
      <c r="I78" s="44"/>
      <c r="J78" s="44"/>
      <c r="K78" s="44"/>
      <c r="L78" s="44"/>
      <c r="M78" s="44"/>
      <c r="N78" s="44"/>
      <c r="O78" s="46"/>
    </row>
    <row r="79" spans="1:15" ht="1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46"/>
    </row>
    <row r="80" spans="1:15" ht="27" customHeight="1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46"/>
    </row>
    <row r="81" spans="1:15" ht="12.75">
      <c r="A81" s="28"/>
      <c r="B81" s="28"/>
      <c r="C81" s="28"/>
      <c r="D81" s="47"/>
      <c r="E81" s="47"/>
      <c r="F81" s="28"/>
      <c r="G81" s="28"/>
      <c r="H81" s="28"/>
      <c r="I81" s="28"/>
      <c r="J81" s="28"/>
      <c r="K81" s="28"/>
      <c r="L81" s="28"/>
      <c r="M81" s="28"/>
      <c r="N81" s="28"/>
      <c r="O81" s="46"/>
    </row>
    <row r="82" spans="1:15" ht="12.75">
      <c r="A82" s="28"/>
      <c r="B82" s="28"/>
      <c r="C82" s="28"/>
      <c r="D82" s="47"/>
      <c r="E82" s="47"/>
      <c r="F82" s="28"/>
      <c r="G82" s="28"/>
      <c r="H82" s="28"/>
      <c r="I82" s="28"/>
      <c r="J82" s="28"/>
      <c r="K82" s="28"/>
      <c r="L82" s="28"/>
      <c r="M82" s="28"/>
      <c r="N82" s="28"/>
      <c r="O82" s="46"/>
    </row>
    <row r="83" spans="1:15" ht="2.25" customHeight="1">
      <c r="A83" s="28"/>
      <c r="B83" s="28"/>
      <c r="C83" s="28"/>
      <c r="D83" s="47"/>
      <c r="E83" s="47"/>
      <c r="F83" s="28"/>
      <c r="G83" s="28"/>
      <c r="H83" s="28"/>
      <c r="I83" s="28"/>
      <c r="J83" s="28"/>
      <c r="K83" s="28"/>
      <c r="L83" s="28"/>
      <c r="M83" s="28"/>
      <c r="N83" s="28"/>
      <c r="O83" s="46"/>
    </row>
    <row r="84" spans="1:15" ht="12.75">
      <c r="A84" s="28"/>
      <c r="B84" s="28"/>
      <c r="C84" s="28"/>
      <c r="D84" s="47"/>
      <c r="E84" s="47"/>
      <c r="F84" s="28"/>
      <c r="G84" s="28"/>
      <c r="H84" s="28"/>
      <c r="I84" s="28"/>
      <c r="J84" s="28"/>
      <c r="K84" s="28"/>
      <c r="L84" s="28"/>
      <c r="M84" s="28"/>
      <c r="N84" s="28"/>
      <c r="O84" s="46"/>
    </row>
    <row r="85" spans="1:15" ht="12.75">
      <c r="A85" s="28"/>
      <c r="B85" s="28"/>
      <c r="C85" s="28"/>
      <c r="D85" s="47"/>
      <c r="E85" s="47"/>
      <c r="F85" s="28"/>
      <c r="G85" s="28"/>
      <c r="H85" s="28"/>
      <c r="I85" s="28"/>
      <c r="J85" s="28"/>
      <c r="K85" s="28"/>
      <c r="L85" s="28"/>
      <c r="M85" s="28"/>
      <c r="N85" s="28"/>
      <c r="O85" s="46"/>
    </row>
    <row r="86" spans="1:14" ht="12.75">
      <c r="A86" s="28"/>
      <c r="B86" s="28"/>
      <c r="C86" s="28"/>
      <c r="D86" s="47"/>
      <c r="E86" s="47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47"/>
      <c r="E87" s="47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48"/>
      <c r="B88" s="48"/>
      <c r="C88" s="48"/>
      <c r="D88" s="49"/>
      <c r="E88" s="49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12.75">
      <c r="A89" s="48"/>
      <c r="B89" s="48"/>
      <c r="C89" s="48"/>
      <c r="D89" s="49"/>
      <c r="E89" s="49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12.75">
      <c r="A90" s="48"/>
      <c r="B90" s="48"/>
      <c r="C90" s="48"/>
      <c r="D90" s="49"/>
      <c r="E90" s="49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2.75">
      <c r="A91" s="48"/>
      <c r="B91" s="48"/>
      <c r="C91" s="48"/>
      <c r="D91" s="49"/>
      <c r="E91" s="49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2.75">
      <c r="A92" s="48"/>
      <c r="B92" s="48"/>
      <c r="C92" s="48"/>
      <c r="D92" s="49"/>
      <c r="E92" s="49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2.75">
      <c r="A93" s="48"/>
      <c r="B93" s="48"/>
      <c r="C93" s="48"/>
      <c r="D93" s="49"/>
      <c r="E93" s="49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2.75">
      <c r="A94" s="48"/>
      <c r="B94" s="48"/>
      <c r="C94" s="48"/>
      <c r="D94" s="49"/>
      <c r="E94" s="49"/>
      <c r="F94" s="48"/>
      <c r="G94" s="48"/>
      <c r="H94" s="48"/>
      <c r="I94" s="48"/>
      <c r="J94" s="48"/>
      <c r="K94" s="48"/>
      <c r="L94" s="48"/>
      <c r="M94" s="48"/>
      <c r="N94" s="48"/>
    </row>
    <row r="95" spans="1:14" ht="12.75">
      <c r="A95" s="48"/>
      <c r="B95" s="48"/>
      <c r="C95" s="48"/>
      <c r="D95" s="49"/>
      <c r="E95" s="49"/>
      <c r="F95" s="48"/>
      <c r="G95" s="48"/>
      <c r="H95" s="48"/>
      <c r="I95" s="48"/>
      <c r="J95" s="48"/>
      <c r="K95" s="48"/>
      <c r="L95" s="48"/>
      <c r="M95" s="48"/>
      <c r="N95" s="48"/>
    </row>
    <row r="96" spans="1:14" ht="12.75">
      <c r="A96" s="48"/>
      <c r="B96" s="48"/>
      <c r="C96" s="48"/>
      <c r="D96" s="49"/>
      <c r="E96" s="49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12.75">
      <c r="A97" s="48"/>
      <c r="B97" s="48"/>
      <c r="C97" s="48"/>
      <c r="D97" s="49"/>
      <c r="E97" s="49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2.75">
      <c r="A98" s="48"/>
      <c r="B98" s="48"/>
      <c r="C98" s="48"/>
      <c r="D98" s="49"/>
      <c r="E98" s="49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2.75">
      <c r="A99" s="48"/>
      <c r="B99" s="48"/>
      <c r="C99" s="48"/>
      <c r="D99" s="49"/>
      <c r="E99" s="49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2.75">
      <c r="A100" s="48"/>
      <c r="B100" s="48"/>
      <c r="C100" s="48"/>
      <c r="D100" s="49"/>
      <c r="E100" s="49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2.75">
      <c r="A101" s="48"/>
      <c r="B101" s="48"/>
      <c r="C101" s="48"/>
      <c r="D101" s="49"/>
      <c r="E101" s="49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2.75">
      <c r="A102" s="48"/>
      <c r="B102" s="48"/>
      <c r="C102" s="48"/>
      <c r="D102" s="49"/>
      <c r="E102" s="49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2.75">
      <c r="A103" s="48"/>
      <c r="B103" s="48"/>
      <c r="C103" s="48"/>
      <c r="D103" s="49"/>
      <c r="E103" s="49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2.75">
      <c r="A104" s="48"/>
      <c r="B104" s="48"/>
      <c r="C104" s="48"/>
      <c r="D104" s="49"/>
      <c r="E104" s="49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1:14" ht="12.75">
      <c r="A105" s="48"/>
      <c r="B105" s="48"/>
      <c r="C105" s="48"/>
      <c r="D105" s="49"/>
      <c r="E105" s="49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2.75">
      <c r="A106" s="48"/>
      <c r="B106" s="48"/>
      <c r="C106" s="48"/>
      <c r="D106" s="49"/>
      <c r="E106" s="49"/>
      <c r="F106" s="48"/>
      <c r="G106" s="48"/>
      <c r="H106" s="48"/>
      <c r="I106" s="48"/>
      <c r="J106" s="48"/>
      <c r="K106" s="48"/>
      <c r="L106" s="48"/>
      <c r="M106" s="48"/>
      <c r="N106" s="48"/>
    </row>
  </sheetData>
  <sheetProtection/>
  <mergeCells count="67">
    <mergeCell ref="D70:E70"/>
    <mergeCell ref="D71:E71"/>
    <mergeCell ref="D76:E76"/>
    <mergeCell ref="A79:N79"/>
    <mergeCell ref="A80:N80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5:E55"/>
    <mergeCell ref="D56:E56"/>
    <mergeCell ref="D57:E57"/>
    <mergeCell ref="D58:E58"/>
    <mergeCell ref="D62:E62"/>
    <mergeCell ref="D63:E63"/>
    <mergeCell ref="D49:E49"/>
    <mergeCell ref="D50:E50"/>
    <mergeCell ref="D51:E51"/>
    <mergeCell ref="D52:E52"/>
    <mergeCell ref="D53:E53"/>
    <mergeCell ref="D54:E54"/>
    <mergeCell ref="D41:E41"/>
    <mergeCell ref="D42:E42"/>
    <mergeCell ref="D43:E43"/>
    <mergeCell ref="D44:E44"/>
    <mergeCell ref="D45:E45"/>
    <mergeCell ref="D46:E46"/>
    <mergeCell ref="D33:E33"/>
    <mergeCell ref="D35:E35"/>
    <mergeCell ref="D37:E37"/>
    <mergeCell ref="D38:E38"/>
    <mergeCell ref="D39:E39"/>
    <mergeCell ref="D40:E40"/>
    <mergeCell ref="D19:E19"/>
    <mergeCell ref="D20:E20"/>
    <mergeCell ref="D21:E21"/>
    <mergeCell ref="D30:E30"/>
    <mergeCell ref="D31:E31"/>
    <mergeCell ref="D32:E32"/>
    <mergeCell ref="D13:E13"/>
    <mergeCell ref="D14:E14"/>
    <mergeCell ref="D15:E15"/>
    <mergeCell ref="D16:E16"/>
    <mergeCell ref="D17:E17"/>
    <mergeCell ref="D18:E18"/>
    <mergeCell ref="B10:C10"/>
    <mergeCell ref="D11:E11"/>
    <mergeCell ref="D12:E12"/>
    <mergeCell ref="G8:G9"/>
    <mergeCell ref="H8:H9"/>
    <mergeCell ref="I8:I9"/>
    <mergeCell ref="A5:B5"/>
    <mergeCell ref="E5:J6"/>
    <mergeCell ref="M5:N5"/>
    <mergeCell ref="A7:B7"/>
    <mergeCell ref="A8:A9"/>
    <mergeCell ref="B8:C9"/>
    <mergeCell ref="E8:E9"/>
    <mergeCell ref="F8:F9"/>
    <mergeCell ref="K8:K9"/>
    <mergeCell ref="J8:J9"/>
  </mergeCells>
  <printOptions horizontalCentered="1"/>
  <pageMargins left="0.7480314960629921" right="0.7480314960629921" top="0.5118110236220472" bottom="0.5905511811023623" header="0.5118110236220472" footer="0.5118110236220472"/>
  <pageSetup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23"/>
  <sheetViews>
    <sheetView zoomScalePageLayoutView="0" workbookViewId="0" topLeftCell="A171">
      <selection activeCell="H192" sqref="H192"/>
    </sheetView>
  </sheetViews>
  <sheetFormatPr defaultColWidth="9.140625" defaultRowHeight="12.75"/>
  <cols>
    <col min="1" max="1" width="4.28125" style="135" customWidth="1"/>
    <col min="2" max="2" width="5.140625" style="135" customWidth="1"/>
    <col min="3" max="3" width="4.140625" style="135" customWidth="1"/>
    <col min="4" max="4" width="18.57421875" style="135" customWidth="1"/>
    <col min="5" max="5" width="34.7109375" style="135" customWidth="1"/>
    <col min="6" max="7" width="5.421875" style="135" customWidth="1"/>
    <col min="8" max="8" width="18.140625" style="135" customWidth="1"/>
    <col min="9" max="9" width="6.7109375" style="135" hidden="1" customWidth="1"/>
    <col min="10" max="10" width="10.57421875" style="135" customWidth="1"/>
    <col min="11" max="11" width="11.8515625" style="135" customWidth="1"/>
    <col min="12" max="12" width="0.13671875" style="135" hidden="1" customWidth="1"/>
    <col min="13" max="13" width="0.42578125" style="135" hidden="1" customWidth="1"/>
    <col min="14" max="15" width="0.2890625" style="135" hidden="1" customWidth="1"/>
    <col min="16" max="16" width="0.13671875" style="135" hidden="1" customWidth="1"/>
    <col min="17" max="17" width="11.421875" style="135" customWidth="1"/>
    <col min="18" max="18" width="53.00390625" style="135" hidden="1" customWidth="1"/>
    <col min="19" max="19" width="25.00390625" style="135" hidden="1" customWidth="1"/>
    <col min="20" max="40" width="0" style="135" hidden="1" customWidth="1"/>
    <col min="41" max="16384" width="9.140625" style="135" customWidth="1"/>
  </cols>
  <sheetData>
    <row r="1" spans="1:5" s="36" customFormat="1" ht="12.75">
      <c r="A1" s="1" t="s">
        <v>0</v>
      </c>
      <c r="B1" s="1"/>
      <c r="C1" s="1"/>
      <c r="D1" s="1"/>
      <c r="E1" s="1"/>
    </row>
    <row r="2" spans="1:5" s="36" customFormat="1" ht="12.75">
      <c r="A2" s="1" t="s">
        <v>1</v>
      </c>
      <c r="B2" s="1"/>
      <c r="C2" s="1"/>
      <c r="D2" s="1"/>
      <c r="E2" s="1"/>
    </row>
    <row r="3" spans="1:13" s="36" customFormat="1" ht="12.75">
      <c r="A3" s="1" t="s">
        <v>3</v>
      </c>
      <c r="B3" s="1"/>
      <c r="C3" s="1"/>
      <c r="D3" s="1"/>
      <c r="E3" s="1"/>
      <c r="H3" s="116"/>
      <c r="I3" s="116"/>
      <c r="K3" s="51" t="s">
        <v>130</v>
      </c>
      <c r="L3" s="51"/>
      <c r="M3" s="51"/>
    </row>
    <row r="4" s="36" customFormat="1" ht="1.5" customHeight="1"/>
    <row r="5" spans="3:18" s="36" customFormat="1" ht="12.75" hidden="1">
      <c r="C5" s="117"/>
      <c r="D5" s="117"/>
      <c r="E5" s="50"/>
      <c r="F5" s="50"/>
      <c r="G5" s="50"/>
      <c r="H5" s="50"/>
      <c r="I5" s="50"/>
      <c r="J5" s="116"/>
      <c r="K5" s="51"/>
      <c r="L5" s="51"/>
      <c r="M5" s="51"/>
      <c r="N5" s="51"/>
      <c r="O5" s="51"/>
      <c r="P5" s="51"/>
      <c r="Q5" s="51"/>
      <c r="R5" s="118"/>
    </row>
    <row r="6" spans="1:17" s="36" customFormat="1" ht="38.25" customHeight="1">
      <c r="A6" s="196" t="s">
        <v>131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s="36" customFormat="1" ht="12.75">
      <c r="A7" s="197" t="s">
        <v>132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22" s="127" customFormat="1" ht="51.75" customHeight="1">
      <c r="A8" s="119"/>
      <c r="B8" s="120"/>
      <c r="C8" s="120"/>
      <c r="D8" s="121" t="s">
        <v>6</v>
      </c>
      <c r="E8" s="121"/>
      <c r="F8" s="121" t="s">
        <v>133</v>
      </c>
      <c r="G8" s="121"/>
      <c r="H8" s="122" t="s">
        <v>134</v>
      </c>
      <c r="I8" s="123" t="s">
        <v>135</v>
      </c>
      <c r="J8" s="122" t="s">
        <v>136</v>
      </c>
      <c r="K8" s="122" t="s">
        <v>576</v>
      </c>
      <c r="L8" s="124"/>
      <c r="M8" s="124"/>
      <c r="N8" s="124"/>
      <c r="O8" s="124"/>
      <c r="P8" s="124" t="s">
        <v>137</v>
      </c>
      <c r="Q8" s="139" t="s">
        <v>577</v>
      </c>
      <c r="R8" s="125"/>
      <c r="S8" s="126"/>
      <c r="V8" s="127">
        <v>1</v>
      </c>
    </row>
    <row r="9" spans="1:17" s="138" customFormat="1" ht="11.25">
      <c r="A9" s="136">
        <v>0</v>
      </c>
      <c r="B9" s="136">
        <v>1</v>
      </c>
      <c r="C9" s="136"/>
      <c r="D9" s="136">
        <v>2</v>
      </c>
      <c r="E9" s="136"/>
      <c r="F9" s="136">
        <v>3</v>
      </c>
      <c r="G9" s="136"/>
      <c r="H9" s="137">
        <v>4</v>
      </c>
      <c r="I9" s="137" t="s">
        <v>138</v>
      </c>
      <c r="J9" s="137">
        <v>5</v>
      </c>
      <c r="K9" s="137">
        <v>6</v>
      </c>
      <c r="L9" s="137"/>
      <c r="M9" s="137">
        <v>7</v>
      </c>
      <c r="N9" s="137"/>
      <c r="O9" s="137"/>
      <c r="P9" s="137">
        <v>8</v>
      </c>
      <c r="Q9" s="137">
        <v>7</v>
      </c>
    </row>
    <row r="10" spans="1:18" s="51" customFormat="1" ht="30" customHeight="1">
      <c r="A10" s="108" t="s">
        <v>19</v>
      </c>
      <c r="B10" s="108"/>
      <c r="C10" s="108"/>
      <c r="D10" s="198" t="s">
        <v>139</v>
      </c>
      <c r="E10" s="199"/>
      <c r="F10" s="108">
        <v>1</v>
      </c>
      <c r="G10" s="108"/>
      <c r="H10" s="34">
        <f>H11+H32+H38</f>
        <v>26200</v>
      </c>
      <c r="I10" s="34"/>
      <c r="J10" s="34">
        <f>J11+J32+J38</f>
        <v>17946</v>
      </c>
      <c r="K10" s="34">
        <f>K11+K32+K38</f>
        <v>26500</v>
      </c>
      <c r="L10" s="34"/>
      <c r="M10" s="34">
        <f>M11+M32+M38</f>
        <v>24000</v>
      </c>
      <c r="N10" s="34"/>
      <c r="O10" s="34"/>
      <c r="P10" s="34">
        <f>K10/J10</f>
        <v>1.4766521787584976</v>
      </c>
      <c r="Q10" s="68">
        <f>K10/J10</f>
        <v>1.4766521787584976</v>
      </c>
      <c r="R10" s="97"/>
    </row>
    <row r="11" spans="1:19" s="70" customFormat="1" ht="26.25" customHeight="1">
      <c r="A11" s="75"/>
      <c r="B11" s="73">
        <v>1</v>
      </c>
      <c r="C11" s="73"/>
      <c r="D11" s="200" t="s">
        <v>140</v>
      </c>
      <c r="E11" s="201"/>
      <c r="F11" s="73">
        <f>F10+1</f>
        <v>2</v>
      </c>
      <c r="G11" s="73"/>
      <c r="H11" s="35">
        <f>H12+H17+H18+H22+H23+H24</f>
        <v>26197</v>
      </c>
      <c r="I11" s="35"/>
      <c r="J11" s="35">
        <f>J12+J24</f>
        <v>17943</v>
      </c>
      <c r="K11" s="35">
        <f>K12+K17+K18+K22+K23+K24</f>
        <v>26497</v>
      </c>
      <c r="L11" s="35"/>
      <c r="M11" s="35">
        <f>M12+M17+M18+M22+M23+M24</f>
        <v>23997</v>
      </c>
      <c r="N11" s="35"/>
      <c r="O11" s="35"/>
      <c r="P11" s="35">
        <f>K11/J11</f>
        <v>1.476731873153876</v>
      </c>
      <c r="Q11" s="71">
        <f>K11/J11</f>
        <v>1.476731873153876</v>
      </c>
      <c r="R11" s="36"/>
      <c r="S11" s="69"/>
    </row>
    <row r="12" spans="1:19" s="70" customFormat="1" ht="27" customHeight="1">
      <c r="A12" s="75"/>
      <c r="B12" s="73" t="s">
        <v>141</v>
      </c>
      <c r="C12" s="73" t="s">
        <v>79</v>
      </c>
      <c r="D12" s="200" t="s">
        <v>142</v>
      </c>
      <c r="E12" s="201"/>
      <c r="F12" s="73">
        <f aca="true" t="shared" si="0" ref="F12:F167">F11+1</f>
        <v>3</v>
      </c>
      <c r="G12" s="73"/>
      <c r="H12" s="35">
        <f>H13+H14+H15+H16</f>
        <v>26192</v>
      </c>
      <c r="I12" s="35"/>
      <c r="J12" s="35">
        <f>J13+J14+J15+J16</f>
        <v>17943</v>
      </c>
      <c r="K12" s="35">
        <f>K13+K14+K15+K16+T16</f>
        <v>26492</v>
      </c>
      <c r="L12" s="35"/>
      <c r="M12" s="35">
        <f>M13+M14+M15+M16</f>
        <v>23992</v>
      </c>
      <c r="N12" s="35"/>
      <c r="O12" s="35"/>
      <c r="P12" s="35">
        <f>K12/J12</f>
        <v>1.4764532129521262</v>
      </c>
      <c r="Q12" s="71">
        <f>K12/J12</f>
        <v>1.4764532129521262</v>
      </c>
      <c r="R12" s="36"/>
      <c r="S12" s="69"/>
    </row>
    <row r="13" spans="1:19" s="70" customFormat="1" ht="27" customHeight="1">
      <c r="A13" s="75"/>
      <c r="B13" s="73"/>
      <c r="C13" s="73"/>
      <c r="D13" s="76" t="s">
        <v>143</v>
      </c>
      <c r="E13" s="76" t="s">
        <v>144</v>
      </c>
      <c r="F13" s="73">
        <f t="shared" si="0"/>
        <v>4</v>
      </c>
      <c r="G13" s="73"/>
      <c r="H13" s="35">
        <v>0</v>
      </c>
      <c r="I13" s="35"/>
      <c r="J13" s="35">
        <v>0</v>
      </c>
      <c r="K13" s="35">
        <v>0</v>
      </c>
      <c r="L13" s="35"/>
      <c r="M13" s="35">
        <v>0</v>
      </c>
      <c r="N13" s="35"/>
      <c r="O13" s="35"/>
      <c r="P13" s="35">
        <v>0</v>
      </c>
      <c r="Q13" s="71">
        <v>0</v>
      </c>
      <c r="R13" s="36"/>
      <c r="S13" s="69"/>
    </row>
    <row r="14" spans="1:19" s="70" customFormat="1" ht="27" customHeight="1">
      <c r="A14" s="75"/>
      <c r="B14" s="73"/>
      <c r="C14" s="73"/>
      <c r="D14" s="76" t="s">
        <v>145</v>
      </c>
      <c r="E14" s="76" t="s">
        <v>146</v>
      </c>
      <c r="F14" s="73">
        <f t="shared" si="0"/>
        <v>5</v>
      </c>
      <c r="G14" s="73"/>
      <c r="H14" s="35">
        <v>25927</v>
      </c>
      <c r="I14" s="35"/>
      <c r="J14" s="35">
        <v>17687</v>
      </c>
      <c r="K14" s="35">
        <v>26177</v>
      </c>
      <c r="L14" s="35"/>
      <c r="M14" s="35">
        <v>23728</v>
      </c>
      <c r="N14" s="35"/>
      <c r="O14" s="35"/>
      <c r="P14" s="35">
        <f>K14/J14</f>
        <v>1.4800135692881777</v>
      </c>
      <c r="Q14" s="71">
        <f>K14/J14</f>
        <v>1.4800135692881777</v>
      </c>
      <c r="R14" s="36">
        <v>250</v>
      </c>
      <c r="S14" s="69"/>
    </row>
    <row r="15" spans="1:19" s="70" customFormat="1" ht="27" customHeight="1">
      <c r="A15" s="75"/>
      <c r="B15" s="73"/>
      <c r="C15" s="73"/>
      <c r="D15" s="76" t="s">
        <v>147</v>
      </c>
      <c r="E15" s="76" t="s">
        <v>148</v>
      </c>
      <c r="F15" s="73">
        <f t="shared" si="0"/>
        <v>6</v>
      </c>
      <c r="G15" s="73"/>
      <c r="H15" s="35">
        <v>15</v>
      </c>
      <c r="I15" s="35"/>
      <c r="J15" s="35">
        <v>12</v>
      </c>
      <c r="K15" s="35">
        <v>15</v>
      </c>
      <c r="L15" s="35"/>
      <c r="M15" s="35">
        <v>14</v>
      </c>
      <c r="N15" s="35"/>
      <c r="O15" s="35"/>
      <c r="P15" s="35">
        <f>K15/J15</f>
        <v>1.25</v>
      </c>
      <c r="Q15" s="71">
        <f>K15/J15</f>
        <v>1.25</v>
      </c>
      <c r="R15" s="77"/>
      <c r="S15" s="69"/>
    </row>
    <row r="16" spans="1:19" s="70" customFormat="1" ht="27" customHeight="1">
      <c r="A16" s="75"/>
      <c r="B16" s="73"/>
      <c r="C16" s="73"/>
      <c r="D16" s="76" t="s">
        <v>149</v>
      </c>
      <c r="E16" s="76" t="s">
        <v>150</v>
      </c>
      <c r="F16" s="73">
        <f t="shared" si="0"/>
        <v>7</v>
      </c>
      <c r="G16" s="73"/>
      <c r="H16" s="35">
        <v>250</v>
      </c>
      <c r="I16" s="35"/>
      <c r="J16" s="35">
        <v>244</v>
      </c>
      <c r="K16" s="35">
        <v>300</v>
      </c>
      <c r="L16" s="35"/>
      <c r="M16" s="35">
        <v>250</v>
      </c>
      <c r="N16" s="35"/>
      <c r="O16" s="35"/>
      <c r="P16" s="35">
        <f>K16/J16</f>
        <v>1.2295081967213115</v>
      </c>
      <c r="Q16" s="71">
        <f>K16/J16</f>
        <v>1.2295081967213115</v>
      </c>
      <c r="R16" s="36">
        <v>50</v>
      </c>
      <c r="S16" s="69"/>
    </row>
    <row r="17" spans="1:19" s="70" customFormat="1" ht="27" customHeight="1">
      <c r="A17" s="75"/>
      <c r="B17" s="73" t="s">
        <v>81</v>
      </c>
      <c r="C17" s="73" t="s">
        <v>94</v>
      </c>
      <c r="D17" s="200" t="s">
        <v>151</v>
      </c>
      <c r="E17" s="201"/>
      <c r="F17" s="73">
        <f t="shared" si="0"/>
        <v>8</v>
      </c>
      <c r="G17" s="73"/>
      <c r="H17" s="35">
        <v>0</v>
      </c>
      <c r="I17" s="35"/>
      <c r="J17" s="35">
        <v>0</v>
      </c>
      <c r="K17" s="35">
        <v>0</v>
      </c>
      <c r="L17" s="35"/>
      <c r="M17" s="35">
        <v>0</v>
      </c>
      <c r="N17" s="35"/>
      <c r="O17" s="35"/>
      <c r="P17" s="35">
        <v>0</v>
      </c>
      <c r="Q17" s="71">
        <v>0</v>
      </c>
      <c r="R17" s="36"/>
      <c r="S17" s="69"/>
    </row>
    <row r="18" spans="1:19" s="70" customFormat="1" ht="26.25" customHeight="1">
      <c r="A18" s="75"/>
      <c r="B18" s="73" t="s">
        <v>84</v>
      </c>
      <c r="C18" s="73" t="s">
        <v>96</v>
      </c>
      <c r="D18" s="200" t="s">
        <v>152</v>
      </c>
      <c r="E18" s="201"/>
      <c r="F18" s="73">
        <f t="shared" si="0"/>
        <v>9</v>
      </c>
      <c r="G18" s="128"/>
      <c r="H18" s="78">
        <v>0</v>
      </c>
      <c r="I18" s="78"/>
      <c r="J18" s="35">
        <f>J19+J20+J21</f>
        <v>0</v>
      </c>
      <c r="K18" s="35">
        <f>K19+K20+K21</f>
        <v>0</v>
      </c>
      <c r="L18" s="35"/>
      <c r="M18" s="35">
        <v>0</v>
      </c>
      <c r="N18" s="35"/>
      <c r="O18" s="35"/>
      <c r="P18" s="35">
        <v>0</v>
      </c>
      <c r="Q18" s="71">
        <v>0</v>
      </c>
      <c r="R18" s="36"/>
      <c r="S18" s="69"/>
    </row>
    <row r="19" spans="1:19" s="70" customFormat="1" ht="27" customHeight="1">
      <c r="A19" s="75"/>
      <c r="B19" s="73"/>
      <c r="C19" s="73"/>
      <c r="D19" s="76" t="s">
        <v>153</v>
      </c>
      <c r="E19" s="76" t="s">
        <v>154</v>
      </c>
      <c r="F19" s="73">
        <f t="shared" si="0"/>
        <v>10</v>
      </c>
      <c r="G19" s="73"/>
      <c r="H19" s="35">
        <v>0</v>
      </c>
      <c r="I19" s="35"/>
      <c r="J19" s="35">
        <v>0</v>
      </c>
      <c r="K19" s="35">
        <v>0</v>
      </c>
      <c r="L19" s="35"/>
      <c r="M19" s="35">
        <v>0</v>
      </c>
      <c r="N19" s="35"/>
      <c r="O19" s="35"/>
      <c r="P19" s="35">
        <v>0</v>
      </c>
      <c r="Q19" s="71">
        <v>0</v>
      </c>
      <c r="R19" s="36"/>
      <c r="S19" s="69"/>
    </row>
    <row r="20" spans="1:19" s="70" customFormat="1" ht="27" customHeight="1">
      <c r="A20" s="75"/>
      <c r="B20" s="73"/>
      <c r="C20" s="73"/>
      <c r="D20" s="76" t="s">
        <v>155</v>
      </c>
      <c r="E20" s="76" t="s">
        <v>156</v>
      </c>
      <c r="F20" s="73">
        <f t="shared" si="0"/>
        <v>11</v>
      </c>
      <c r="G20" s="73"/>
      <c r="H20" s="35">
        <v>0</v>
      </c>
      <c r="I20" s="35"/>
      <c r="J20" s="35">
        <v>0</v>
      </c>
      <c r="K20" s="35">
        <v>0</v>
      </c>
      <c r="L20" s="35"/>
      <c r="M20" s="35">
        <v>0</v>
      </c>
      <c r="N20" s="35"/>
      <c r="O20" s="35"/>
      <c r="P20" s="35">
        <v>0</v>
      </c>
      <c r="Q20" s="71">
        <v>0</v>
      </c>
      <c r="R20" s="36"/>
      <c r="S20" s="69"/>
    </row>
    <row r="21" spans="1:19" s="70" customFormat="1" ht="27" customHeight="1" hidden="1">
      <c r="A21" s="75"/>
      <c r="B21" s="73"/>
      <c r="C21" s="73"/>
      <c r="D21" s="76"/>
      <c r="E21" s="76"/>
      <c r="F21" s="73"/>
      <c r="G21" s="73"/>
      <c r="H21" s="35"/>
      <c r="I21" s="35"/>
      <c r="J21" s="35"/>
      <c r="K21" s="35"/>
      <c r="L21" s="35"/>
      <c r="M21" s="35">
        <v>0</v>
      </c>
      <c r="N21" s="35"/>
      <c r="O21" s="35"/>
      <c r="P21" s="35">
        <v>0</v>
      </c>
      <c r="Q21" s="71" t="e">
        <f>K21/J21</f>
        <v>#DIV/0!</v>
      </c>
      <c r="R21" s="36"/>
      <c r="S21" s="69"/>
    </row>
    <row r="22" spans="1:19" s="70" customFormat="1" ht="27" customHeight="1">
      <c r="A22" s="75"/>
      <c r="B22" s="73" t="s">
        <v>157</v>
      </c>
      <c r="C22" s="73" t="s">
        <v>98</v>
      </c>
      <c r="D22" s="200" t="s">
        <v>158</v>
      </c>
      <c r="E22" s="201"/>
      <c r="F22" s="73">
        <v>12</v>
      </c>
      <c r="G22" s="73"/>
      <c r="H22" s="35">
        <v>0</v>
      </c>
      <c r="I22" s="35"/>
      <c r="J22" s="35">
        <v>0</v>
      </c>
      <c r="K22" s="35">
        <v>0</v>
      </c>
      <c r="L22" s="35"/>
      <c r="M22" s="35">
        <v>0</v>
      </c>
      <c r="N22" s="35"/>
      <c r="O22" s="35"/>
      <c r="P22" s="35">
        <v>0</v>
      </c>
      <c r="Q22" s="71">
        <v>0</v>
      </c>
      <c r="R22" s="36"/>
      <c r="S22" s="69"/>
    </row>
    <row r="23" spans="1:19" s="70" customFormat="1" ht="27.75" customHeight="1">
      <c r="A23" s="75"/>
      <c r="B23" s="73" t="s">
        <v>159</v>
      </c>
      <c r="C23" s="73" t="s">
        <v>100</v>
      </c>
      <c r="D23" s="200" t="s">
        <v>160</v>
      </c>
      <c r="E23" s="201"/>
      <c r="F23" s="73">
        <f t="shared" si="0"/>
        <v>13</v>
      </c>
      <c r="G23" s="73"/>
      <c r="H23" s="35">
        <v>0</v>
      </c>
      <c r="I23" s="35"/>
      <c r="J23" s="35">
        <v>0</v>
      </c>
      <c r="K23" s="35">
        <v>0</v>
      </c>
      <c r="L23" s="35"/>
      <c r="M23" s="35">
        <v>0</v>
      </c>
      <c r="N23" s="35"/>
      <c r="O23" s="35"/>
      <c r="P23" s="35">
        <v>0</v>
      </c>
      <c r="Q23" s="71">
        <v>0</v>
      </c>
      <c r="R23" s="36"/>
      <c r="S23" s="69"/>
    </row>
    <row r="24" spans="1:19" s="70" customFormat="1" ht="27.75" customHeight="1">
      <c r="A24" s="75"/>
      <c r="B24" s="73" t="s">
        <v>161</v>
      </c>
      <c r="C24" s="73" t="s">
        <v>162</v>
      </c>
      <c r="D24" s="200" t="s">
        <v>163</v>
      </c>
      <c r="E24" s="201"/>
      <c r="F24" s="73">
        <f t="shared" si="0"/>
        <v>14</v>
      </c>
      <c r="G24" s="73"/>
      <c r="H24" s="35">
        <f>H25+H26++H27+H28+H29+H30+H31</f>
        <v>5</v>
      </c>
      <c r="I24" s="35"/>
      <c r="J24" s="35">
        <f>J25+J26++J27+J28+J29+J30+J31</f>
        <v>0</v>
      </c>
      <c r="K24" s="35">
        <f>K25+K26+K29+K30+K31</f>
        <v>5</v>
      </c>
      <c r="L24" s="35"/>
      <c r="M24" s="35">
        <f>M31</f>
        <v>5</v>
      </c>
      <c r="N24" s="35"/>
      <c r="O24" s="35"/>
      <c r="P24" s="35">
        <v>0</v>
      </c>
      <c r="Q24" s="71">
        <v>0</v>
      </c>
      <c r="R24" s="36"/>
      <c r="S24" s="69"/>
    </row>
    <row r="25" spans="1:19" s="70" customFormat="1" ht="27.75" customHeight="1">
      <c r="A25" s="75"/>
      <c r="B25" s="73"/>
      <c r="C25" s="73"/>
      <c r="D25" s="76" t="s">
        <v>164</v>
      </c>
      <c r="E25" s="76" t="s">
        <v>165</v>
      </c>
      <c r="F25" s="73">
        <f t="shared" si="0"/>
        <v>15</v>
      </c>
      <c r="G25" s="73"/>
      <c r="H25" s="35">
        <v>0</v>
      </c>
      <c r="I25" s="35"/>
      <c r="J25" s="35">
        <v>0</v>
      </c>
      <c r="K25" s="35">
        <v>0</v>
      </c>
      <c r="L25" s="35"/>
      <c r="M25" s="35">
        <v>0</v>
      </c>
      <c r="N25" s="35"/>
      <c r="O25" s="35"/>
      <c r="P25" s="35">
        <v>0</v>
      </c>
      <c r="Q25" s="71">
        <v>0</v>
      </c>
      <c r="R25" s="36"/>
      <c r="S25" s="69"/>
    </row>
    <row r="26" spans="1:19" s="70" customFormat="1" ht="27.75" customHeight="1">
      <c r="A26" s="75"/>
      <c r="B26" s="73"/>
      <c r="C26" s="73"/>
      <c r="D26" s="76" t="s">
        <v>166</v>
      </c>
      <c r="E26" s="76" t="s">
        <v>167</v>
      </c>
      <c r="F26" s="73">
        <f t="shared" si="0"/>
        <v>16</v>
      </c>
      <c r="G26" s="73"/>
      <c r="H26" s="35">
        <v>0</v>
      </c>
      <c r="I26" s="35"/>
      <c r="J26" s="35">
        <v>0</v>
      </c>
      <c r="K26" s="35">
        <f>K27+K28</f>
        <v>0</v>
      </c>
      <c r="L26" s="35"/>
      <c r="M26" s="35">
        <v>0</v>
      </c>
      <c r="N26" s="35"/>
      <c r="O26" s="35"/>
      <c r="P26" s="35">
        <v>0</v>
      </c>
      <c r="Q26" s="71">
        <v>0</v>
      </c>
      <c r="R26" s="36"/>
      <c r="S26" s="69"/>
    </row>
    <row r="27" spans="1:19" s="70" customFormat="1" ht="27.75" customHeight="1">
      <c r="A27" s="75"/>
      <c r="B27" s="73"/>
      <c r="C27" s="73"/>
      <c r="D27" s="76"/>
      <c r="E27" s="79" t="s">
        <v>168</v>
      </c>
      <c r="F27" s="73">
        <f t="shared" si="0"/>
        <v>17</v>
      </c>
      <c r="G27" s="73"/>
      <c r="H27" s="35">
        <v>0</v>
      </c>
      <c r="I27" s="35"/>
      <c r="J27" s="35">
        <v>0</v>
      </c>
      <c r="K27" s="35">
        <v>0</v>
      </c>
      <c r="L27" s="35"/>
      <c r="M27" s="35">
        <v>0</v>
      </c>
      <c r="N27" s="35"/>
      <c r="O27" s="35"/>
      <c r="P27" s="35">
        <v>0</v>
      </c>
      <c r="Q27" s="71">
        <v>0</v>
      </c>
      <c r="R27" s="36"/>
      <c r="S27" s="69"/>
    </row>
    <row r="28" spans="1:19" s="70" customFormat="1" ht="27.75" customHeight="1">
      <c r="A28" s="75"/>
      <c r="B28" s="73"/>
      <c r="C28" s="73"/>
      <c r="D28" s="76"/>
      <c r="E28" s="79" t="s">
        <v>169</v>
      </c>
      <c r="F28" s="73">
        <f t="shared" si="0"/>
        <v>18</v>
      </c>
      <c r="G28" s="73"/>
      <c r="H28" s="35">
        <v>0</v>
      </c>
      <c r="I28" s="35"/>
      <c r="J28" s="35">
        <v>0</v>
      </c>
      <c r="K28" s="35">
        <v>0</v>
      </c>
      <c r="L28" s="35"/>
      <c r="M28" s="35">
        <v>0</v>
      </c>
      <c r="N28" s="35"/>
      <c r="O28" s="35"/>
      <c r="P28" s="35">
        <v>0</v>
      </c>
      <c r="Q28" s="71">
        <v>0</v>
      </c>
      <c r="R28" s="36"/>
      <c r="S28" s="69"/>
    </row>
    <row r="29" spans="1:19" s="70" customFormat="1" ht="27.75" customHeight="1">
      <c r="A29" s="75"/>
      <c r="B29" s="73"/>
      <c r="C29" s="73"/>
      <c r="D29" s="76" t="s">
        <v>170</v>
      </c>
      <c r="E29" s="76" t="s">
        <v>171</v>
      </c>
      <c r="F29" s="73">
        <f t="shared" si="0"/>
        <v>19</v>
      </c>
      <c r="G29" s="73"/>
      <c r="H29" s="35">
        <v>0</v>
      </c>
      <c r="I29" s="35"/>
      <c r="J29" s="35">
        <v>0</v>
      </c>
      <c r="K29" s="35">
        <v>0</v>
      </c>
      <c r="L29" s="35"/>
      <c r="M29" s="35">
        <v>0</v>
      </c>
      <c r="N29" s="35"/>
      <c r="O29" s="35"/>
      <c r="P29" s="35">
        <v>0</v>
      </c>
      <c r="Q29" s="71">
        <v>0</v>
      </c>
      <c r="R29" s="36"/>
      <c r="S29" s="69"/>
    </row>
    <row r="30" spans="1:19" s="70" customFormat="1" ht="27.75" customHeight="1">
      <c r="A30" s="75"/>
      <c r="B30" s="73"/>
      <c r="C30" s="73"/>
      <c r="D30" s="76" t="s">
        <v>172</v>
      </c>
      <c r="E30" s="76" t="s">
        <v>173</v>
      </c>
      <c r="F30" s="73">
        <f t="shared" si="0"/>
        <v>20</v>
      </c>
      <c r="G30" s="73"/>
      <c r="H30" s="35">
        <v>0</v>
      </c>
      <c r="I30" s="35"/>
      <c r="J30" s="35">
        <v>0</v>
      </c>
      <c r="K30" s="35">
        <v>0</v>
      </c>
      <c r="L30" s="35"/>
      <c r="M30" s="35">
        <v>0</v>
      </c>
      <c r="N30" s="35"/>
      <c r="O30" s="35"/>
      <c r="P30" s="35">
        <v>0</v>
      </c>
      <c r="Q30" s="71">
        <v>0</v>
      </c>
      <c r="R30" s="36"/>
      <c r="S30" s="69"/>
    </row>
    <row r="31" spans="1:19" s="70" customFormat="1" ht="27.75" customHeight="1">
      <c r="A31" s="75"/>
      <c r="B31" s="73"/>
      <c r="C31" s="73"/>
      <c r="D31" s="76" t="s">
        <v>174</v>
      </c>
      <c r="E31" s="76" t="s">
        <v>175</v>
      </c>
      <c r="F31" s="73">
        <f t="shared" si="0"/>
        <v>21</v>
      </c>
      <c r="G31" s="73"/>
      <c r="H31" s="35">
        <v>5</v>
      </c>
      <c r="I31" s="35"/>
      <c r="J31" s="35">
        <v>0</v>
      </c>
      <c r="K31" s="35">
        <v>5</v>
      </c>
      <c r="L31" s="35"/>
      <c r="M31" s="35">
        <v>5</v>
      </c>
      <c r="N31" s="35"/>
      <c r="O31" s="35"/>
      <c r="P31" s="35">
        <v>0</v>
      </c>
      <c r="Q31" s="71">
        <v>0</v>
      </c>
      <c r="R31" s="36"/>
      <c r="S31" s="69"/>
    </row>
    <row r="32" spans="1:19" s="70" customFormat="1" ht="27.75" customHeight="1">
      <c r="A32" s="75"/>
      <c r="B32" s="73">
        <v>2</v>
      </c>
      <c r="C32" s="73"/>
      <c r="D32" s="200" t="s">
        <v>176</v>
      </c>
      <c r="E32" s="201"/>
      <c r="F32" s="73">
        <f t="shared" si="0"/>
        <v>22</v>
      </c>
      <c r="G32" s="73"/>
      <c r="H32" s="35">
        <f>H33+H34+H35+H36</f>
        <v>3</v>
      </c>
      <c r="I32" s="35"/>
      <c r="J32" s="35">
        <f>J33+J34+J35+J36</f>
        <v>3</v>
      </c>
      <c r="K32" s="35">
        <f>K33+K34+K35+K36+K37</f>
        <v>3</v>
      </c>
      <c r="L32" s="35"/>
      <c r="M32" s="35">
        <f>M36</f>
        <v>3</v>
      </c>
      <c r="N32" s="35"/>
      <c r="O32" s="35"/>
      <c r="P32" s="35">
        <f>K32/J32</f>
        <v>1</v>
      </c>
      <c r="Q32" s="71">
        <f>K32/J32</f>
        <v>1</v>
      </c>
      <c r="R32" s="36"/>
      <c r="S32" s="69"/>
    </row>
    <row r="33" spans="1:19" s="70" customFormat="1" ht="27.75" customHeight="1">
      <c r="A33" s="75"/>
      <c r="B33" s="73"/>
      <c r="C33" s="73" t="s">
        <v>79</v>
      </c>
      <c r="D33" s="202" t="s">
        <v>177</v>
      </c>
      <c r="E33" s="203"/>
      <c r="F33" s="73">
        <f t="shared" si="0"/>
        <v>23</v>
      </c>
      <c r="G33" s="73"/>
      <c r="H33" s="35">
        <v>0</v>
      </c>
      <c r="I33" s="35"/>
      <c r="J33" s="35">
        <v>0</v>
      </c>
      <c r="K33" s="35">
        <v>0</v>
      </c>
      <c r="L33" s="35"/>
      <c r="M33" s="35">
        <v>0</v>
      </c>
      <c r="N33" s="35"/>
      <c r="O33" s="35"/>
      <c r="P33" s="35">
        <v>0</v>
      </c>
      <c r="Q33" s="71">
        <v>0</v>
      </c>
      <c r="R33" s="36"/>
      <c r="S33" s="69"/>
    </row>
    <row r="34" spans="1:19" s="70" customFormat="1" ht="15" customHeight="1">
      <c r="A34" s="75"/>
      <c r="B34" s="73"/>
      <c r="C34" s="73" t="s">
        <v>94</v>
      </c>
      <c r="D34" s="202" t="s">
        <v>178</v>
      </c>
      <c r="E34" s="203"/>
      <c r="F34" s="73">
        <f t="shared" si="0"/>
        <v>24</v>
      </c>
      <c r="G34" s="73"/>
      <c r="H34" s="35">
        <v>0</v>
      </c>
      <c r="I34" s="35"/>
      <c r="J34" s="35">
        <v>0</v>
      </c>
      <c r="K34" s="35">
        <v>0</v>
      </c>
      <c r="L34" s="35"/>
      <c r="M34" s="35">
        <v>0</v>
      </c>
      <c r="N34" s="35"/>
      <c r="O34" s="35"/>
      <c r="P34" s="35">
        <v>0</v>
      </c>
      <c r="Q34" s="71">
        <v>0</v>
      </c>
      <c r="R34" s="36"/>
      <c r="S34" s="69"/>
    </row>
    <row r="35" spans="1:22" s="70" customFormat="1" ht="14.25" customHeight="1">
      <c r="A35" s="75"/>
      <c r="B35" s="73"/>
      <c r="C35" s="73" t="s">
        <v>96</v>
      </c>
      <c r="D35" s="202" t="s">
        <v>179</v>
      </c>
      <c r="E35" s="203"/>
      <c r="F35" s="73">
        <f t="shared" si="0"/>
        <v>25</v>
      </c>
      <c r="G35" s="73"/>
      <c r="H35" s="35">
        <v>0</v>
      </c>
      <c r="I35" s="35"/>
      <c r="J35" s="35">
        <v>0</v>
      </c>
      <c r="K35" s="35">
        <v>0</v>
      </c>
      <c r="L35" s="35"/>
      <c r="M35" s="35">
        <v>0</v>
      </c>
      <c r="N35" s="35"/>
      <c r="O35" s="35"/>
      <c r="P35" s="35">
        <v>0</v>
      </c>
      <c r="Q35" s="71">
        <v>0</v>
      </c>
      <c r="R35" s="36"/>
      <c r="S35" s="69"/>
      <c r="U35" s="80" t="s">
        <v>180</v>
      </c>
      <c r="V35" s="81"/>
    </row>
    <row r="36" spans="1:19" s="70" customFormat="1" ht="12.75" customHeight="1">
      <c r="A36" s="75"/>
      <c r="B36" s="73"/>
      <c r="C36" s="73" t="s">
        <v>98</v>
      </c>
      <c r="D36" s="202" t="s">
        <v>181</v>
      </c>
      <c r="E36" s="203"/>
      <c r="F36" s="73">
        <f t="shared" si="0"/>
        <v>26</v>
      </c>
      <c r="G36" s="73"/>
      <c r="H36" s="35">
        <v>3</v>
      </c>
      <c r="I36" s="35"/>
      <c r="J36" s="35">
        <v>3</v>
      </c>
      <c r="K36" s="35">
        <v>3</v>
      </c>
      <c r="L36" s="35"/>
      <c r="M36" s="35">
        <v>3</v>
      </c>
      <c r="N36" s="35"/>
      <c r="O36" s="35"/>
      <c r="P36" s="35">
        <f>K36/J36</f>
        <v>1</v>
      </c>
      <c r="Q36" s="71">
        <f>K36/J36</f>
        <v>1</v>
      </c>
      <c r="R36" s="36"/>
      <c r="S36" s="69"/>
    </row>
    <row r="37" spans="1:19" s="70" customFormat="1" ht="13.5" customHeight="1">
      <c r="A37" s="75"/>
      <c r="B37" s="73"/>
      <c r="C37" s="73" t="s">
        <v>100</v>
      </c>
      <c r="D37" s="202" t="s">
        <v>182</v>
      </c>
      <c r="E37" s="203"/>
      <c r="F37" s="73">
        <f t="shared" si="0"/>
        <v>27</v>
      </c>
      <c r="G37" s="73"/>
      <c r="H37" s="35">
        <v>0</v>
      </c>
      <c r="I37" s="35"/>
      <c r="J37" s="35">
        <v>0</v>
      </c>
      <c r="K37" s="35">
        <v>0</v>
      </c>
      <c r="L37" s="35"/>
      <c r="M37" s="35"/>
      <c r="N37" s="35"/>
      <c r="O37" s="35"/>
      <c r="P37" s="35">
        <v>0</v>
      </c>
      <c r="Q37" s="71">
        <v>0</v>
      </c>
      <c r="R37" s="36"/>
      <c r="S37" s="69"/>
    </row>
    <row r="38" spans="1:19" s="70" customFormat="1" ht="12.75" customHeight="1">
      <c r="A38" s="72"/>
      <c r="B38" s="73">
        <v>3</v>
      </c>
      <c r="C38" s="73">
        <v>3</v>
      </c>
      <c r="D38" s="202" t="s">
        <v>28</v>
      </c>
      <c r="E38" s="203"/>
      <c r="F38" s="73">
        <f t="shared" si="0"/>
        <v>28</v>
      </c>
      <c r="G38" s="73"/>
      <c r="H38" s="35">
        <v>0</v>
      </c>
      <c r="I38" s="35"/>
      <c r="J38" s="35">
        <v>0</v>
      </c>
      <c r="K38" s="35">
        <v>0</v>
      </c>
      <c r="L38" s="35"/>
      <c r="M38" s="35">
        <v>0</v>
      </c>
      <c r="N38" s="35"/>
      <c r="O38" s="35"/>
      <c r="P38" s="35">
        <v>0</v>
      </c>
      <c r="Q38" s="71">
        <v>0</v>
      </c>
      <c r="R38" s="36"/>
      <c r="S38" s="69"/>
    </row>
    <row r="39" spans="1:17" s="51" customFormat="1" ht="15" customHeight="1">
      <c r="A39" s="108" t="s">
        <v>29</v>
      </c>
      <c r="B39" s="198" t="s">
        <v>183</v>
      </c>
      <c r="C39" s="204"/>
      <c r="D39" s="204"/>
      <c r="E39" s="199"/>
      <c r="F39" s="108">
        <f t="shared" si="0"/>
        <v>29</v>
      </c>
      <c r="G39" s="108"/>
      <c r="H39" s="34">
        <v>25700</v>
      </c>
      <c r="I39" s="34"/>
      <c r="J39" s="34">
        <f>J40+J147+J155</f>
        <v>17412.2</v>
      </c>
      <c r="K39" s="34">
        <f>K41+K89+K96+K130+K147</f>
        <v>26000</v>
      </c>
      <c r="L39" s="34"/>
      <c r="M39" s="34">
        <f>M40+M147+M1498</f>
        <v>23500</v>
      </c>
      <c r="N39" s="34"/>
      <c r="O39" s="34"/>
      <c r="P39" s="34">
        <f aca="true" t="shared" si="1" ref="P39:P48">K39/J39</f>
        <v>1.4932059130954158</v>
      </c>
      <c r="Q39" s="68">
        <f aca="true" t="shared" si="2" ref="Q39:Q46">K39/J39</f>
        <v>1.4932059130954158</v>
      </c>
    </row>
    <row r="40" spans="1:20" s="70" customFormat="1" ht="30" customHeight="1">
      <c r="A40" s="75"/>
      <c r="B40" s="75">
        <v>1</v>
      </c>
      <c r="C40" s="80"/>
      <c r="D40" s="87"/>
      <c r="E40" s="81" t="s">
        <v>184</v>
      </c>
      <c r="F40" s="75">
        <f t="shared" si="0"/>
        <v>30</v>
      </c>
      <c r="G40" s="75"/>
      <c r="H40" s="85">
        <f>H41+H89+H96+H130</f>
        <v>25698</v>
      </c>
      <c r="I40" s="85"/>
      <c r="J40" s="85">
        <f>J41+J89+J96+J130</f>
        <v>17412.2</v>
      </c>
      <c r="K40" s="85">
        <f>K41+K89+K96+K130</f>
        <v>25998</v>
      </c>
      <c r="L40" s="85"/>
      <c r="M40" s="85">
        <f>M41+M89+M96+M130</f>
        <v>23500</v>
      </c>
      <c r="N40" s="85"/>
      <c r="O40" s="85"/>
      <c r="P40" s="85">
        <f t="shared" si="1"/>
        <v>1.4930910511021007</v>
      </c>
      <c r="Q40" s="86">
        <f t="shared" si="2"/>
        <v>1.4930910511021007</v>
      </c>
      <c r="R40" s="74"/>
      <c r="S40" s="88"/>
      <c r="T40" s="69"/>
    </row>
    <row r="41" spans="1:19" s="70" customFormat="1" ht="45.75" customHeight="1">
      <c r="A41" s="75"/>
      <c r="B41" s="75" t="s">
        <v>32</v>
      </c>
      <c r="C41" s="80"/>
      <c r="D41" s="205" t="s">
        <v>185</v>
      </c>
      <c r="E41" s="206"/>
      <c r="F41" s="75">
        <f t="shared" si="0"/>
        <v>31</v>
      </c>
      <c r="G41" s="75"/>
      <c r="H41" s="85">
        <f>H42+H50+H56</f>
        <v>21525</v>
      </c>
      <c r="I41" s="85"/>
      <c r="J41" s="85">
        <f>J42+J50+J56</f>
        <v>14557.2</v>
      </c>
      <c r="K41" s="85">
        <f>K42+K50+K56</f>
        <v>21820</v>
      </c>
      <c r="L41" s="85"/>
      <c r="M41" s="85">
        <f>M42+M50+M56</f>
        <v>20531</v>
      </c>
      <c r="N41" s="85"/>
      <c r="O41" s="85"/>
      <c r="P41" s="85">
        <f t="shared" si="1"/>
        <v>1.4989146264391504</v>
      </c>
      <c r="Q41" s="86">
        <f t="shared" si="2"/>
        <v>1.4989146264391504</v>
      </c>
      <c r="S41" s="69"/>
    </row>
    <row r="42" spans="1:17" s="51" customFormat="1" ht="36" customHeight="1">
      <c r="A42" s="72"/>
      <c r="B42" s="75" t="s">
        <v>186</v>
      </c>
      <c r="C42" s="75" t="s">
        <v>186</v>
      </c>
      <c r="D42" s="207" t="s">
        <v>187</v>
      </c>
      <c r="E42" s="206"/>
      <c r="F42" s="75">
        <f t="shared" si="0"/>
        <v>32</v>
      </c>
      <c r="G42" s="75"/>
      <c r="H42" s="85">
        <v>7725</v>
      </c>
      <c r="I42" s="85"/>
      <c r="J42" s="85">
        <f>J43+J44+J47+J48+J49</f>
        <v>5193</v>
      </c>
      <c r="K42" s="85">
        <f>K43+K44+K47+K48+K49</f>
        <v>11225</v>
      </c>
      <c r="L42" s="85"/>
      <c r="M42" s="85">
        <f>M43+M44+M47+M48</f>
        <v>7680</v>
      </c>
      <c r="N42" s="85"/>
      <c r="O42" s="85"/>
      <c r="P42" s="85">
        <f t="shared" si="1"/>
        <v>2.16156364336607</v>
      </c>
      <c r="Q42" s="86">
        <f t="shared" si="2"/>
        <v>2.16156364336607</v>
      </c>
    </row>
    <row r="43" spans="1:19" s="70" customFormat="1" ht="12.75" customHeight="1">
      <c r="A43" s="75"/>
      <c r="B43" s="75"/>
      <c r="C43" s="75" t="s">
        <v>79</v>
      </c>
      <c r="D43" s="207" t="s">
        <v>188</v>
      </c>
      <c r="E43" s="206"/>
      <c r="F43" s="75">
        <f t="shared" si="0"/>
        <v>33</v>
      </c>
      <c r="G43" s="75"/>
      <c r="H43" s="85">
        <v>5500</v>
      </c>
      <c r="I43" s="85"/>
      <c r="J43" s="85">
        <v>3683</v>
      </c>
      <c r="K43" s="85">
        <v>9000</v>
      </c>
      <c r="L43" s="85"/>
      <c r="M43" s="85">
        <v>5500</v>
      </c>
      <c r="N43" s="85"/>
      <c r="O43" s="85"/>
      <c r="P43" s="85">
        <f t="shared" si="1"/>
        <v>2.4436600597339124</v>
      </c>
      <c r="Q43" s="86">
        <f t="shared" si="2"/>
        <v>2.4436600597339124</v>
      </c>
      <c r="R43" s="51"/>
      <c r="S43" s="69"/>
    </row>
    <row r="44" spans="1:21" s="70" customFormat="1" ht="30.75" customHeight="1">
      <c r="A44" s="75"/>
      <c r="B44" s="75"/>
      <c r="C44" s="75" t="s">
        <v>94</v>
      </c>
      <c r="D44" s="207" t="s">
        <v>189</v>
      </c>
      <c r="E44" s="206"/>
      <c r="F44" s="75">
        <f t="shared" si="0"/>
        <v>34</v>
      </c>
      <c r="G44" s="75"/>
      <c r="H44" s="85">
        <v>2000</v>
      </c>
      <c r="I44" s="85"/>
      <c r="J44" s="85">
        <v>1397</v>
      </c>
      <c r="K44" s="85">
        <v>2000</v>
      </c>
      <c r="L44" s="85"/>
      <c r="M44" s="85">
        <v>2000</v>
      </c>
      <c r="N44" s="85"/>
      <c r="O44" s="85"/>
      <c r="P44" s="85">
        <f t="shared" si="1"/>
        <v>1.4316392269148175</v>
      </c>
      <c r="Q44" s="86">
        <f t="shared" si="2"/>
        <v>1.4316392269148175</v>
      </c>
      <c r="S44" s="69"/>
      <c r="T44" s="69"/>
      <c r="U44" s="69"/>
    </row>
    <row r="45" spans="1:20" s="70" customFormat="1" ht="27" customHeight="1">
      <c r="A45" s="75"/>
      <c r="B45" s="75"/>
      <c r="C45" s="75"/>
      <c r="D45" s="89" t="s">
        <v>190</v>
      </c>
      <c r="E45" s="89" t="s">
        <v>191</v>
      </c>
      <c r="F45" s="75">
        <f t="shared" si="0"/>
        <v>35</v>
      </c>
      <c r="G45" s="75"/>
      <c r="H45" s="85">
        <v>150</v>
      </c>
      <c r="I45" s="85"/>
      <c r="J45" s="85">
        <v>104</v>
      </c>
      <c r="K45" s="85">
        <v>150</v>
      </c>
      <c r="L45" s="85"/>
      <c r="M45" s="85">
        <v>150</v>
      </c>
      <c r="N45" s="85"/>
      <c r="O45" s="85"/>
      <c r="P45" s="85">
        <f t="shared" si="1"/>
        <v>1.4423076923076923</v>
      </c>
      <c r="Q45" s="86">
        <f t="shared" si="2"/>
        <v>1.4423076923076923</v>
      </c>
      <c r="S45" s="69"/>
      <c r="T45" s="69"/>
    </row>
    <row r="46" spans="1:19" s="70" customFormat="1" ht="24" customHeight="1">
      <c r="A46" s="75"/>
      <c r="B46" s="75"/>
      <c r="C46" s="75"/>
      <c r="D46" s="89" t="s">
        <v>192</v>
      </c>
      <c r="E46" s="89" t="s">
        <v>193</v>
      </c>
      <c r="F46" s="75">
        <f t="shared" si="0"/>
        <v>36</v>
      </c>
      <c r="G46" s="75"/>
      <c r="H46" s="85">
        <v>1200</v>
      </c>
      <c r="I46" s="85"/>
      <c r="J46" s="85">
        <v>720</v>
      </c>
      <c r="K46" s="85">
        <v>1200</v>
      </c>
      <c r="L46" s="85"/>
      <c r="M46" s="85">
        <v>1050</v>
      </c>
      <c r="N46" s="85"/>
      <c r="O46" s="85"/>
      <c r="P46" s="85">
        <f t="shared" si="1"/>
        <v>1.6666666666666667</v>
      </c>
      <c r="Q46" s="86">
        <f t="shared" si="2"/>
        <v>1.6666666666666667</v>
      </c>
      <c r="S46" s="69"/>
    </row>
    <row r="47" spans="1:19" s="70" customFormat="1" ht="36.75" customHeight="1">
      <c r="A47" s="75"/>
      <c r="B47" s="75"/>
      <c r="C47" s="75" t="s">
        <v>96</v>
      </c>
      <c r="D47" s="207" t="s">
        <v>194</v>
      </c>
      <c r="E47" s="206"/>
      <c r="F47" s="75">
        <f t="shared" si="0"/>
        <v>37</v>
      </c>
      <c r="G47" s="75"/>
      <c r="H47" s="85">
        <v>75</v>
      </c>
      <c r="I47" s="85"/>
      <c r="J47" s="85">
        <v>0</v>
      </c>
      <c r="K47" s="85">
        <v>75</v>
      </c>
      <c r="L47" s="85"/>
      <c r="M47" s="85">
        <v>50</v>
      </c>
      <c r="N47" s="85"/>
      <c r="O47" s="85"/>
      <c r="P47" s="85" t="e">
        <f t="shared" si="1"/>
        <v>#DIV/0!</v>
      </c>
      <c r="Q47" s="86">
        <v>0</v>
      </c>
      <c r="S47" s="69"/>
    </row>
    <row r="48" spans="1:19" s="70" customFormat="1" ht="18.75" customHeight="1">
      <c r="A48" s="75"/>
      <c r="B48" s="75"/>
      <c r="C48" s="75" t="s">
        <v>98</v>
      </c>
      <c r="D48" s="207" t="s">
        <v>195</v>
      </c>
      <c r="E48" s="206"/>
      <c r="F48" s="75">
        <f t="shared" si="0"/>
        <v>38</v>
      </c>
      <c r="G48" s="75"/>
      <c r="H48" s="85">
        <v>150</v>
      </c>
      <c r="I48" s="85"/>
      <c r="J48" s="85">
        <v>113</v>
      </c>
      <c r="K48" s="85">
        <v>150</v>
      </c>
      <c r="L48" s="85"/>
      <c r="M48" s="85">
        <v>130</v>
      </c>
      <c r="N48" s="85"/>
      <c r="O48" s="85"/>
      <c r="P48" s="85">
        <f t="shared" si="1"/>
        <v>1.3274336283185841</v>
      </c>
      <c r="Q48" s="86">
        <f>K48/J48</f>
        <v>1.3274336283185841</v>
      </c>
      <c r="S48" s="69"/>
    </row>
    <row r="49" spans="1:19" s="70" customFormat="1" ht="23.25" customHeight="1">
      <c r="A49" s="75"/>
      <c r="B49" s="75"/>
      <c r="C49" s="75" t="s">
        <v>100</v>
      </c>
      <c r="D49" s="80" t="s">
        <v>196</v>
      </c>
      <c r="E49" s="81"/>
      <c r="F49" s="75">
        <f t="shared" si="0"/>
        <v>39</v>
      </c>
      <c r="G49" s="75"/>
      <c r="H49" s="85">
        <v>0</v>
      </c>
      <c r="I49" s="85"/>
      <c r="J49" s="85">
        <v>0</v>
      </c>
      <c r="K49" s="85">
        <v>0</v>
      </c>
      <c r="L49" s="85"/>
      <c r="M49" s="85"/>
      <c r="N49" s="85"/>
      <c r="O49" s="85"/>
      <c r="P49" s="85">
        <v>0</v>
      </c>
      <c r="Q49" s="86">
        <v>0</v>
      </c>
      <c r="S49" s="69"/>
    </row>
    <row r="50" spans="1:19" s="70" customFormat="1" ht="33.75" customHeight="1">
      <c r="A50" s="75"/>
      <c r="B50" s="75" t="s">
        <v>197</v>
      </c>
      <c r="C50" s="75" t="s">
        <v>197</v>
      </c>
      <c r="D50" s="207" t="s">
        <v>198</v>
      </c>
      <c r="E50" s="206"/>
      <c r="F50" s="75">
        <f t="shared" si="0"/>
        <v>40</v>
      </c>
      <c r="G50" s="75"/>
      <c r="H50" s="85">
        <f>H51+H52+H55</f>
        <v>12640</v>
      </c>
      <c r="I50" s="85"/>
      <c r="J50" s="85">
        <f>J51+J52+J55</f>
        <v>8490</v>
      </c>
      <c r="K50" s="85">
        <f>K51+K52+K55</f>
        <v>9235</v>
      </c>
      <c r="L50" s="85"/>
      <c r="M50" s="85">
        <f>M51+M52+M55</f>
        <v>11957</v>
      </c>
      <c r="N50" s="85"/>
      <c r="O50" s="85"/>
      <c r="P50" s="85">
        <f>K50/J50</f>
        <v>1.0877502944640753</v>
      </c>
      <c r="Q50" s="86">
        <f>K50/J50</f>
        <v>1.0877502944640753</v>
      </c>
      <c r="S50" s="69"/>
    </row>
    <row r="51" spans="1:21" s="70" customFormat="1" ht="25.5" customHeight="1">
      <c r="A51" s="75"/>
      <c r="B51" s="75"/>
      <c r="C51" s="75" t="s">
        <v>79</v>
      </c>
      <c r="D51" s="207" t="s">
        <v>199</v>
      </c>
      <c r="E51" s="206"/>
      <c r="F51" s="75">
        <f t="shared" si="0"/>
        <v>41</v>
      </c>
      <c r="G51" s="75"/>
      <c r="H51" s="85">
        <v>12560</v>
      </c>
      <c r="I51" s="85"/>
      <c r="J51" s="85">
        <v>8445</v>
      </c>
      <c r="K51" s="35">
        <v>9155</v>
      </c>
      <c r="L51" s="85"/>
      <c r="M51" s="85">
        <v>11870</v>
      </c>
      <c r="N51" s="85"/>
      <c r="O51" s="85"/>
      <c r="P51" s="85">
        <f>K51/J51</f>
        <v>1.0840734162226169</v>
      </c>
      <c r="Q51" s="86">
        <f>K51/J51</f>
        <v>1.0840734162226169</v>
      </c>
      <c r="R51" s="70">
        <v>200</v>
      </c>
      <c r="S51" s="69"/>
      <c r="U51" s="70">
        <v>10791</v>
      </c>
    </row>
    <row r="52" spans="1:17" s="69" customFormat="1" ht="25.5" customHeight="1">
      <c r="A52" s="72"/>
      <c r="B52" s="75"/>
      <c r="C52" s="75" t="s">
        <v>94</v>
      </c>
      <c r="D52" s="207" t="s">
        <v>200</v>
      </c>
      <c r="E52" s="206"/>
      <c r="F52" s="75">
        <f t="shared" si="0"/>
        <v>42</v>
      </c>
      <c r="G52" s="75"/>
      <c r="H52" s="85">
        <f>H53+H54</f>
        <v>10</v>
      </c>
      <c r="I52" s="85"/>
      <c r="J52" s="85">
        <f>J53</f>
        <v>2</v>
      </c>
      <c r="K52" s="35">
        <f>K53+K54</f>
        <v>10</v>
      </c>
      <c r="L52" s="85"/>
      <c r="M52" s="85">
        <f>M53</f>
        <v>2</v>
      </c>
      <c r="N52" s="85"/>
      <c r="O52" s="85"/>
      <c r="P52" s="85">
        <v>0</v>
      </c>
      <c r="Q52" s="86">
        <f>K52/J52</f>
        <v>5</v>
      </c>
    </row>
    <row r="53" spans="1:19" s="70" customFormat="1" ht="25.5">
      <c r="A53" s="72"/>
      <c r="B53" s="75"/>
      <c r="C53" s="75"/>
      <c r="D53" s="75" t="s">
        <v>190</v>
      </c>
      <c r="E53" s="90" t="s">
        <v>201</v>
      </c>
      <c r="F53" s="75">
        <f t="shared" si="0"/>
        <v>43</v>
      </c>
      <c r="G53" s="75"/>
      <c r="H53" s="85">
        <v>10</v>
      </c>
      <c r="I53" s="85"/>
      <c r="J53" s="85">
        <v>2</v>
      </c>
      <c r="K53" s="35">
        <v>10</v>
      </c>
      <c r="L53" s="85"/>
      <c r="M53" s="85">
        <v>2</v>
      </c>
      <c r="N53" s="85"/>
      <c r="O53" s="85"/>
      <c r="P53" s="85">
        <v>0</v>
      </c>
      <c r="Q53" s="86">
        <f>K53/J53</f>
        <v>5</v>
      </c>
      <c r="S53" s="69"/>
    </row>
    <row r="54" spans="1:19" s="70" customFormat="1" ht="12.75">
      <c r="A54" s="72"/>
      <c r="B54" s="75"/>
      <c r="C54" s="75"/>
      <c r="D54" s="75" t="s">
        <v>192</v>
      </c>
      <c r="E54" s="90" t="s">
        <v>202</v>
      </c>
      <c r="F54" s="75">
        <f t="shared" si="0"/>
        <v>44</v>
      </c>
      <c r="G54" s="75"/>
      <c r="H54" s="85">
        <v>0</v>
      </c>
      <c r="I54" s="85"/>
      <c r="J54" s="85">
        <v>0</v>
      </c>
      <c r="K54" s="35">
        <v>0</v>
      </c>
      <c r="L54" s="85"/>
      <c r="M54" s="85">
        <v>0</v>
      </c>
      <c r="N54" s="85"/>
      <c r="O54" s="85"/>
      <c r="P54" s="85">
        <v>0</v>
      </c>
      <c r="Q54" s="86">
        <v>0</v>
      </c>
      <c r="S54" s="69"/>
    </row>
    <row r="55" spans="1:19" s="70" customFormat="1" ht="12.75" customHeight="1">
      <c r="A55" s="72"/>
      <c r="B55" s="75"/>
      <c r="C55" s="75" t="s">
        <v>96</v>
      </c>
      <c r="D55" s="207" t="s">
        <v>203</v>
      </c>
      <c r="E55" s="206"/>
      <c r="F55" s="75">
        <f t="shared" si="0"/>
        <v>45</v>
      </c>
      <c r="G55" s="75"/>
      <c r="H55" s="85">
        <v>70</v>
      </c>
      <c r="I55" s="85"/>
      <c r="J55" s="85">
        <v>43</v>
      </c>
      <c r="K55" s="35">
        <v>70</v>
      </c>
      <c r="L55" s="85"/>
      <c r="M55" s="85">
        <v>85</v>
      </c>
      <c r="N55" s="85"/>
      <c r="O55" s="85"/>
      <c r="P55" s="85">
        <f>K55/J55</f>
        <v>1.627906976744186</v>
      </c>
      <c r="Q55" s="86">
        <f>K55/J55</f>
        <v>1.627906976744186</v>
      </c>
      <c r="S55" s="69"/>
    </row>
    <row r="56" spans="1:19" s="70" customFormat="1" ht="39" customHeight="1">
      <c r="A56" s="72"/>
      <c r="B56" s="75" t="s">
        <v>204</v>
      </c>
      <c r="C56" s="75" t="s">
        <v>204</v>
      </c>
      <c r="D56" s="207" t="s">
        <v>205</v>
      </c>
      <c r="E56" s="206"/>
      <c r="F56" s="75">
        <f t="shared" si="0"/>
        <v>46</v>
      </c>
      <c r="G56" s="75"/>
      <c r="H56" s="85">
        <f>H57+H58+H60+H67+H72+H73+H77+H78+H79+H88</f>
        <v>1160</v>
      </c>
      <c r="I56" s="85"/>
      <c r="J56" s="85">
        <f>J57+J58+J60+J67+J72+J73+J77+J78+J79+J88</f>
        <v>874.2</v>
      </c>
      <c r="K56" s="85">
        <f>K57+K58+K60+K67+K72+K73+K77+K78+K79+K88</f>
        <v>1360</v>
      </c>
      <c r="L56" s="85"/>
      <c r="M56" s="85">
        <f>M57+M58+M60+M67+M72+M73+M77+M78+M79+M88</f>
        <v>894</v>
      </c>
      <c r="N56" s="85"/>
      <c r="O56" s="85"/>
      <c r="P56" s="85">
        <f>K56/J56</f>
        <v>1.555708075955159</v>
      </c>
      <c r="Q56" s="86">
        <f>K56/J56</f>
        <v>1.555708075955159</v>
      </c>
      <c r="R56" s="91"/>
      <c r="S56" s="69"/>
    </row>
    <row r="57" spans="1:19" s="70" customFormat="1" ht="12.75" customHeight="1">
      <c r="A57" s="72"/>
      <c r="B57" s="75"/>
      <c r="C57" s="75" t="s">
        <v>79</v>
      </c>
      <c r="D57" s="207" t="s">
        <v>206</v>
      </c>
      <c r="E57" s="206"/>
      <c r="F57" s="75">
        <f t="shared" si="0"/>
        <v>47</v>
      </c>
      <c r="G57" s="75"/>
      <c r="H57" s="85">
        <v>0</v>
      </c>
      <c r="I57" s="85"/>
      <c r="J57" s="85">
        <v>0</v>
      </c>
      <c r="K57" s="85">
        <v>0</v>
      </c>
      <c r="L57" s="85"/>
      <c r="M57" s="85">
        <v>0</v>
      </c>
      <c r="N57" s="85"/>
      <c r="O57" s="85"/>
      <c r="P57" s="85">
        <v>0</v>
      </c>
      <c r="Q57" s="86">
        <v>0</v>
      </c>
      <c r="S57" s="69"/>
    </row>
    <row r="58" spans="1:19" s="70" customFormat="1" ht="27" customHeight="1">
      <c r="A58" s="72"/>
      <c r="B58" s="75"/>
      <c r="C58" s="75" t="s">
        <v>94</v>
      </c>
      <c r="D58" s="207" t="s">
        <v>207</v>
      </c>
      <c r="E58" s="206"/>
      <c r="F58" s="75">
        <f t="shared" si="0"/>
        <v>48</v>
      </c>
      <c r="G58" s="75"/>
      <c r="H58" s="85">
        <v>100</v>
      </c>
      <c r="I58" s="85"/>
      <c r="J58" s="85">
        <f>J59</f>
        <v>65</v>
      </c>
      <c r="K58" s="85">
        <v>200</v>
      </c>
      <c r="L58" s="85"/>
      <c r="M58" s="85">
        <f>M59</f>
        <v>35</v>
      </c>
      <c r="N58" s="85"/>
      <c r="O58" s="85"/>
      <c r="P58" s="85">
        <f>K58/J58</f>
        <v>3.076923076923077</v>
      </c>
      <c r="Q58" s="86">
        <f>K58/J58</f>
        <v>3.076923076923077</v>
      </c>
      <c r="R58" s="70">
        <v>0</v>
      </c>
      <c r="S58" s="69"/>
    </row>
    <row r="59" spans="1:19" s="70" customFormat="1" ht="12.75">
      <c r="A59" s="72"/>
      <c r="B59" s="75"/>
      <c r="C59" s="75"/>
      <c r="D59" s="75" t="s">
        <v>190</v>
      </c>
      <c r="E59" s="75" t="s">
        <v>208</v>
      </c>
      <c r="F59" s="75">
        <f t="shared" si="0"/>
        <v>49</v>
      </c>
      <c r="G59" s="75"/>
      <c r="H59" s="85">
        <v>100</v>
      </c>
      <c r="I59" s="85"/>
      <c r="J59" s="85">
        <v>65</v>
      </c>
      <c r="K59" s="85">
        <v>200</v>
      </c>
      <c r="L59" s="85"/>
      <c r="M59" s="85">
        <v>35</v>
      </c>
      <c r="N59" s="85">
        <v>10</v>
      </c>
      <c r="O59" s="85"/>
      <c r="P59" s="85">
        <f>K59/J59</f>
        <v>3.076923076923077</v>
      </c>
      <c r="Q59" s="86">
        <f>K59/J59</f>
        <v>3.076923076923077</v>
      </c>
      <c r="S59" s="69"/>
    </row>
    <row r="60" spans="1:19" s="70" customFormat="1" ht="25.5" customHeight="1">
      <c r="A60" s="72"/>
      <c r="B60" s="75"/>
      <c r="C60" s="75" t="s">
        <v>96</v>
      </c>
      <c r="D60" s="80" t="s">
        <v>209</v>
      </c>
      <c r="E60" s="81"/>
      <c r="F60" s="75">
        <f t="shared" si="0"/>
        <v>50</v>
      </c>
      <c r="G60" s="75"/>
      <c r="H60" s="85">
        <v>5</v>
      </c>
      <c r="I60" s="85"/>
      <c r="J60" s="85">
        <f>J61</f>
        <v>0.2</v>
      </c>
      <c r="K60" s="85">
        <f>K61+K63</f>
        <v>5</v>
      </c>
      <c r="L60" s="85"/>
      <c r="M60" s="85">
        <v>0</v>
      </c>
      <c r="N60" s="85"/>
      <c r="O60" s="85"/>
      <c r="P60" s="85">
        <v>0</v>
      </c>
      <c r="Q60" s="86">
        <f>K60/J60</f>
        <v>25</v>
      </c>
      <c r="S60" s="69"/>
    </row>
    <row r="61" spans="1:19" s="70" customFormat="1" ht="12.75">
      <c r="A61" s="72"/>
      <c r="B61" s="75"/>
      <c r="C61" s="75"/>
      <c r="D61" s="75" t="s">
        <v>210</v>
      </c>
      <c r="E61" s="75" t="s">
        <v>211</v>
      </c>
      <c r="F61" s="75">
        <f t="shared" si="0"/>
        <v>51</v>
      </c>
      <c r="G61" s="75"/>
      <c r="H61" s="85">
        <v>5</v>
      </c>
      <c r="I61" s="85"/>
      <c r="J61" s="85">
        <v>0.2</v>
      </c>
      <c r="K61" s="85">
        <v>5</v>
      </c>
      <c r="L61" s="85"/>
      <c r="M61" s="85">
        <v>0</v>
      </c>
      <c r="N61" s="85"/>
      <c r="O61" s="85"/>
      <c r="P61" s="85">
        <v>0</v>
      </c>
      <c r="Q61" s="86">
        <f>K61/J61</f>
        <v>25</v>
      </c>
      <c r="R61" s="70">
        <v>-5</v>
      </c>
      <c r="S61" s="69"/>
    </row>
    <row r="62" spans="1:19" s="70" customFormat="1" ht="38.25" customHeight="1">
      <c r="A62" s="72"/>
      <c r="B62" s="75"/>
      <c r="C62" s="75"/>
      <c r="D62" s="75"/>
      <c r="E62" s="90" t="s">
        <v>212</v>
      </c>
      <c r="F62" s="75">
        <f t="shared" si="0"/>
        <v>52</v>
      </c>
      <c r="G62" s="75"/>
      <c r="H62" s="85">
        <v>0</v>
      </c>
      <c r="I62" s="85"/>
      <c r="J62" s="85">
        <v>0</v>
      </c>
      <c r="K62" s="85">
        <v>0</v>
      </c>
      <c r="L62" s="85"/>
      <c r="M62" s="85">
        <v>0</v>
      </c>
      <c r="N62" s="85"/>
      <c r="O62" s="85"/>
      <c r="P62" s="85">
        <v>0</v>
      </c>
      <c r="Q62" s="86">
        <v>0</v>
      </c>
      <c r="S62" s="69"/>
    </row>
    <row r="63" spans="1:19" s="70" customFormat="1" ht="25.5">
      <c r="A63" s="72"/>
      <c r="B63" s="75"/>
      <c r="C63" s="75"/>
      <c r="D63" s="75" t="s">
        <v>213</v>
      </c>
      <c r="E63" s="75" t="s">
        <v>214</v>
      </c>
      <c r="F63" s="75">
        <f t="shared" si="0"/>
        <v>53</v>
      </c>
      <c r="G63" s="75"/>
      <c r="H63" s="85">
        <v>0</v>
      </c>
      <c r="I63" s="85"/>
      <c r="J63" s="85">
        <f>J64+J65+J66</f>
        <v>0</v>
      </c>
      <c r="K63" s="85">
        <v>0</v>
      </c>
      <c r="L63" s="85"/>
      <c r="M63" s="85">
        <v>0</v>
      </c>
      <c r="N63" s="85"/>
      <c r="O63" s="85"/>
      <c r="P63" s="85">
        <v>0</v>
      </c>
      <c r="Q63" s="86">
        <v>0</v>
      </c>
      <c r="S63" s="69"/>
    </row>
    <row r="64" spans="1:19" s="70" customFormat="1" ht="38.25">
      <c r="A64" s="72"/>
      <c r="B64" s="75"/>
      <c r="C64" s="75"/>
      <c r="D64" s="75"/>
      <c r="E64" s="90" t="s">
        <v>215</v>
      </c>
      <c r="F64" s="75">
        <f t="shared" si="0"/>
        <v>54</v>
      </c>
      <c r="G64" s="75"/>
      <c r="H64" s="85">
        <v>0</v>
      </c>
      <c r="I64" s="85"/>
      <c r="J64" s="85">
        <v>0</v>
      </c>
      <c r="K64" s="85">
        <v>0</v>
      </c>
      <c r="L64" s="85"/>
      <c r="M64" s="85">
        <v>0</v>
      </c>
      <c r="N64" s="85"/>
      <c r="O64" s="85"/>
      <c r="P64" s="85">
        <v>0</v>
      </c>
      <c r="Q64" s="86">
        <v>0</v>
      </c>
      <c r="S64" s="69"/>
    </row>
    <row r="65" spans="1:19" s="70" customFormat="1" ht="51">
      <c r="A65" s="72"/>
      <c r="B65" s="75"/>
      <c r="C65" s="75"/>
      <c r="D65" s="75"/>
      <c r="E65" s="90" t="s">
        <v>216</v>
      </c>
      <c r="F65" s="75">
        <f t="shared" si="0"/>
        <v>55</v>
      </c>
      <c r="G65" s="75"/>
      <c r="H65" s="85">
        <v>0</v>
      </c>
      <c r="I65" s="85"/>
      <c r="J65" s="85">
        <v>0</v>
      </c>
      <c r="K65" s="85">
        <v>0</v>
      </c>
      <c r="L65" s="85"/>
      <c r="M65" s="85">
        <v>0</v>
      </c>
      <c r="N65" s="85"/>
      <c r="O65" s="85"/>
      <c r="P65" s="85"/>
      <c r="Q65" s="86">
        <v>0</v>
      </c>
      <c r="S65" s="69"/>
    </row>
    <row r="66" spans="1:19" s="70" customFormat="1" ht="27" customHeight="1">
      <c r="A66" s="72"/>
      <c r="B66" s="75"/>
      <c r="C66" s="75"/>
      <c r="D66" s="75"/>
      <c r="E66" s="90" t="s">
        <v>217</v>
      </c>
      <c r="F66" s="75">
        <f t="shared" si="0"/>
        <v>56</v>
      </c>
      <c r="G66" s="75"/>
      <c r="H66" s="85">
        <v>0</v>
      </c>
      <c r="I66" s="85"/>
      <c r="J66" s="85">
        <v>0</v>
      </c>
      <c r="K66" s="85">
        <v>0</v>
      </c>
      <c r="L66" s="85"/>
      <c r="M66" s="85"/>
      <c r="N66" s="85"/>
      <c r="O66" s="85"/>
      <c r="P66" s="85"/>
      <c r="Q66" s="86">
        <v>0</v>
      </c>
      <c r="S66" s="69"/>
    </row>
    <row r="67" spans="1:19" s="70" customFormat="1" ht="39" customHeight="1">
      <c r="A67" s="72"/>
      <c r="B67" s="75"/>
      <c r="C67" s="75" t="s">
        <v>98</v>
      </c>
      <c r="D67" s="207" t="s">
        <v>218</v>
      </c>
      <c r="E67" s="206"/>
      <c r="F67" s="75">
        <f t="shared" si="0"/>
        <v>57</v>
      </c>
      <c r="G67" s="75"/>
      <c r="H67" s="85">
        <v>0</v>
      </c>
      <c r="I67" s="85"/>
      <c r="J67" s="85">
        <v>0</v>
      </c>
      <c r="K67" s="85">
        <f>K68+K69+K70+K71</f>
        <v>0</v>
      </c>
      <c r="L67" s="85"/>
      <c r="M67" s="85">
        <v>0</v>
      </c>
      <c r="N67" s="85"/>
      <c r="O67" s="85"/>
      <c r="P67" s="85"/>
      <c r="Q67" s="86">
        <v>0</v>
      </c>
      <c r="S67" s="69"/>
    </row>
    <row r="68" spans="1:19" s="70" customFormat="1" ht="12.75">
      <c r="A68" s="72"/>
      <c r="B68" s="75"/>
      <c r="C68" s="75"/>
      <c r="D68" s="75" t="s">
        <v>219</v>
      </c>
      <c r="E68" s="90" t="s">
        <v>220</v>
      </c>
      <c r="F68" s="75">
        <f t="shared" si="0"/>
        <v>58</v>
      </c>
      <c r="G68" s="75"/>
      <c r="H68" s="85">
        <v>0</v>
      </c>
      <c r="I68" s="85"/>
      <c r="J68" s="85">
        <v>0</v>
      </c>
      <c r="K68" s="85">
        <v>0</v>
      </c>
      <c r="L68" s="85"/>
      <c r="M68" s="85">
        <v>0</v>
      </c>
      <c r="N68" s="85"/>
      <c r="O68" s="85"/>
      <c r="P68" s="85"/>
      <c r="Q68" s="86">
        <v>0</v>
      </c>
      <c r="S68" s="69"/>
    </row>
    <row r="69" spans="1:19" s="70" customFormat="1" ht="12.75">
      <c r="A69" s="72"/>
      <c r="B69" s="75"/>
      <c r="C69" s="75"/>
      <c r="D69" s="75" t="s">
        <v>221</v>
      </c>
      <c r="E69" s="90" t="s">
        <v>222</v>
      </c>
      <c r="F69" s="75">
        <f t="shared" si="0"/>
        <v>59</v>
      </c>
      <c r="G69" s="75"/>
      <c r="H69" s="85">
        <v>0</v>
      </c>
      <c r="I69" s="85"/>
      <c r="J69" s="85">
        <v>0</v>
      </c>
      <c r="K69" s="85">
        <v>0</v>
      </c>
      <c r="L69" s="85"/>
      <c r="M69" s="85">
        <v>0</v>
      </c>
      <c r="N69" s="85"/>
      <c r="O69" s="85"/>
      <c r="P69" s="85"/>
      <c r="Q69" s="86">
        <v>0</v>
      </c>
      <c r="S69" s="69"/>
    </row>
    <row r="70" spans="1:19" s="70" customFormat="1" ht="25.5">
      <c r="A70" s="72"/>
      <c r="B70" s="75"/>
      <c r="C70" s="75"/>
      <c r="D70" s="75" t="s">
        <v>223</v>
      </c>
      <c r="E70" s="90" t="s">
        <v>224</v>
      </c>
      <c r="F70" s="75">
        <f t="shared" si="0"/>
        <v>60</v>
      </c>
      <c r="G70" s="75"/>
      <c r="H70" s="85">
        <v>0</v>
      </c>
      <c r="I70" s="85"/>
      <c r="J70" s="85">
        <v>0</v>
      </c>
      <c r="K70" s="85">
        <v>0</v>
      </c>
      <c r="L70" s="85"/>
      <c r="M70" s="85">
        <v>0</v>
      </c>
      <c r="N70" s="85"/>
      <c r="O70" s="85"/>
      <c r="P70" s="85"/>
      <c r="Q70" s="86">
        <v>0</v>
      </c>
      <c r="S70" s="69"/>
    </row>
    <row r="71" spans="1:19" s="70" customFormat="1" ht="12.75">
      <c r="A71" s="72"/>
      <c r="B71" s="75"/>
      <c r="C71" s="75"/>
      <c r="D71" s="75" t="s">
        <v>225</v>
      </c>
      <c r="E71" s="90" t="s">
        <v>226</v>
      </c>
      <c r="F71" s="75">
        <f t="shared" si="0"/>
        <v>61</v>
      </c>
      <c r="G71" s="75"/>
      <c r="H71" s="85">
        <v>0</v>
      </c>
      <c r="I71" s="85"/>
      <c r="J71" s="85">
        <v>0</v>
      </c>
      <c r="K71" s="85">
        <v>0</v>
      </c>
      <c r="L71" s="85"/>
      <c r="M71" s="85">
        <v>0</v>
      </c>
      <c r="N71" s="85"/>
      <c r="O71" s="85"/>
      <c r="P71" s="85"/>
      <c r="Q71" s="86">
        <v>0</v>
      </c>
      <c r="S71" s="69"/>
    </row>
    <row r="72" spans="1:19" s="70" customFormat="1" ht="24" customHeight="1">
      <c r="A72" s="72"/>
      <c r="B72" s="75"/>
      <c r="C72" s="75" t="s">
        <v>100</v>
      </c>
      <c r="D72" s="207" t="s">
        <v>227</v>
      </c>
      <c r="E72" s="206"/>
      <c r="F72" s="75">
        <f t="shared" si="0"/>
        <v>62</v>
      </c>
      <c r="G72" s="75"/>
      <c r="H72" s="85">
        <v>0</v>
      </c>
      <c r="I72" s="85"/>
      <c r="J72" s="85">
        <v>0</v>
      </c>
      <c r="K72" s="85">
        <v>0</v>
      </c>
      <c r="L72" s="85"/>
      <c r="M72" s="85">
        <v>0</v>
      </c>
      <c r="N72" s="85"/>
      <c r="O72" s="85"/>
      <c r="P72" s="85"/>
      <c r="Q72" s="86">
        <v>0</v>
      </c>
      <c r="S72" s="69"/>
    </row>
    <row r="73" spans="1:19" s="70" customFormat="1" ht="26.25" customHeight="1">
      <c r="A73" s="72"/>
      <c r="B73" s="75"/>
      <c r="C73" s="75" t="s">
        <v>162</v>
      </c>
      <c r="D73" s="207" t="s">
        <v>228</v>
      </c>
      <c r="E73" s="206"/>
      <c r="F73" s="75">
        <f t="shared" si="0"/>
        <v>63</v>
      </c>
      <c r="G73" s="75"/>
      <c r="H73" s="85">
        <v>0</v>
      </c>
      <c r="I73" s="85"/>
      <c r="J73" s="85">
        <v>0</v>
      </c>
      <c r="K73" s="85">
        <v>0</v>
      </c>
      <c r="L73" s="85"/>
      <c r="M73" s="85">
        <v>0</v>
      </c>
      <c r="N73" s="85"/>
      <c r="O73" s="85"/>
      <c r="P73" s="85"/>
      <c r="Q73" s="86">
        <v>0</v>
      </c>
      <c r="R73" s="70">
        <v>10</v>
      </c>
      <c r="S73" s="69"/>
    </row>
    <row r="74" spans="1:19" s="70" customFormat="1" ht="12.75" customHeight="1">
      <c r="A74" s="72"/>
      <c r="B74" s="75"/>
      <c r="C74" s="75"/>
      <c r="D74" s="208" t="s">
        <v>229</v>
      </c>
      <c r="E74" s="209"/>
      <c r="F74" s="75">
        <f t="shared" si="0"/>
        <v>64</v>
      </c>
      <c r="G74" s="75"/>
      <c r="H74" s="85">
        <v>0</v>
      </c>
      <c r="I74" s="85"/>
      <c r="J74" s="85">
        <v>0</v>
      </c>
      <c r="K74" s="85">
        <f>K75+K76</f>
        <v>0</v>
      </c>
      <c r="L74" s="85"/>
      <c r="M74" s="85">
        <v>0</v>
      </c>
      <c r="N74" s="85"/>
      <c r="O74" s="85"/>
      <c r="P74" s="85"/>
      <c r="Q74" s="86">
        <v>0</v>
      </c>
      <c r="S74" s="69"/>
    </row>
    <row r="75" spans="1:19" s="70" customFormat="1" ht="12.75" customHeight="1">
      <c r="A75" s="72"/>
      <c r="B75" s="75"/>
      <c r="C75" s="75"/>
      <c r="D75" s="208" t="s">
        <v>230</v>
      </c>
      <c r="E75" s="209"/>
      <c r="F75" s="75">
        <f t="shared" si="0"/>
        <v>65</v>
      </c>
      <c r="G75" s="75"/>
      <c r="H75" s="85">
        <v>0</v>
      </c>
      <c r="I75" s="85"/>
      <c r="J75" s="85">
        <v>0</v>
      </c>
      <c r="K75" s="85">
        <v>0</v>
      </c>
      <c r="L75" s="85"/>
      <c r="M75" s="85">
        <v>0</v>
      </c>
      <c r="N75" s="85"/>
      <c r="O75" s="85"/>
      <c r="P75" s="85"/>
      <c r="Q75" s="86">
        <v>0</v>
      </c>
      <c r="S75" s="69"/>
    </row>
    <row r="76" spans="1:19" s="70" customFormat="1" ht="12.75" customHeight="1">
      <c r="A76" s="72"/>
      <c r="B76" s="75"/>
      <c r="C76" s="75"/>
      <c r="D76" s="208" t="s">
        <v>231</v>
      </c>
      <c r="E76" s="209"/>
      <c r="F76" s="75">
        <f t="shared" si="0"/>
        <v>66</v>
      </c>
      <c r="G76" s="75"/>
      <c r="H76" s="85">
        <v>0</v>
      </c>
      <c r="I76" s="85"/>
      <c r="J76" s="85">
        <v>0</v>
      </c>
      <c r="K76" s="85">
        <v>0</v>
      </c>
      <c r="L76" s="85"/>
      <c r="M76" s="85">
        <v>0</v>
      </c>
      <c r="N76" s="85"/>
      <c r="O76" s="85"/>
      <c r="P76" s="85"/>
      <c r="Q76" s="86">
        <v>0</v>
      </c>
      <c r="S76" s="69"/>
    </row>
    <row r="77" spans="1:19" s="70" customFormat="1" ht="12.75" customHeight="1">
      <c r="A77" s="72"/>
      <c r="B77" s="75"/>
      <c r="C77" s="75" t="s">
        <v>232</v>
      </c>
      <c r="D77" s="207" t="s">
        <v>233</v>
      </c>
      <c r="E77" s="206"/>
      <c r="F77" s="75">
        <f t="shared" si="0"/>
        <v>67</v>
      </c>
      <c r="G77" s="75"/>
      <c r="H77" s="85">
        <v>35</v>
      </c>
      <c r="I77" s="85"/>
      <c r="J77" s="85">
        <v>30</v>
      </c>
      <c r="K77" s="85">
        <v>35</v>
      </c>
      <c r="L77" s="85"/>
      <c r="M77" s="85">
        <v>37</v>
      </c>
      <c r="N77" s="85"/>
      <c r="O77" s="85"/>
      <c r="P77" s="85">
        <f>K77/J77</f>
        <v>1.1666666666666667</v>
      </c>
      <c r="Q77" s="86">
        <f>K77/J77</f>
        <v>1.1666666666666667</v>
      </c>
      <c r="S77" s="69"/>
    </row>
    <row r="78" spans="1:19" s="70" customFormat="1" ht="24" customHeight="1">
      <c r="A78" s="72"/>
      <c r="B78" s="75"/>
      <c r="C78" s="75" t="s">
        <v>234</v>
      </c>
      <c r="D78" s="207" t="s">
        <v>235</v>
      </c>
      <c r="E78" s="206"/>
      <c r="F78" s="75">
        <f t="shared" si="0"/>
        <v>68</v>
      </c>
      <c r="G78" s="75"/>
      <c r="H78" s="85">
        <v>15</v>
      </c>
      <c r="I78" s="85"/>
      <c r="J78" s="85">
        <v>7</v>
      </c>
      <c r="K78" s="85">
        <v>15</v>
      </c>
      <c r="L78" s="85"/>
      <c r="M78" s="85">
        <v>7</v>
      </c>
      <c r="N78" s="85"/>
      <c r="O78" s="85"/>
      <c r="P78" s="85">
        <f>K78/J78</f>
        <v>2.142857142857143</v>
      </c>
      <c r="Q78" s="86">
        <f>K78/J78</f>
        <v>2.142857142857143</v>
      </c>
      <c r="S78" s="69"/>
    </row>
    <row r="79" spans="1:19" s="70" customFormat="1" ht="24" customHeight="1">
      <c r="A79" s="72"/>
      <c r="B79" s="75"/>
      <c r="C79" s="75" t="s">
        <v>236</v>
      </c>
      <c r="D79" s="207" t="s">
        <v>237</v>
      </c>
      <c r="E79" s="206"/>
      <c r="F79" s="75">
        <f t="shared" si="0"/>
        <v>69</v>
      </c>
      <c r="G79" s="75"/>
      <c r="H79" s="85">
        <f>H80+H81+H82</f>
        <v>805</v>
      </c>
      <c r="I79" s="85"/>
      <c r="J79" s="85">
        <f>J80+J81+J82</f>
        <v>538</v>
      </c>
      <c r="K79" s="35">
        <f>K80+K81+K82</f>
        <v>805</v>
      </c>
      <c r="L79" s="85"/>
      <c r="M79" s="85">
        <f>M80+M81+M82</f>
        <v>565</v>
      </c>
      <c r="N79" s="85"/>
      <c r="O79" s="85"/>
      <c r="P79" s="85">
        <f>K79/J79</f>
        <v>1.496282527881041</v>
      </c>
      <c r="Q79" s="86">
        <f>K79/J79</f>
        <v>1.496282527881041</v>
      </c>
      <c r="S79" s="69"/>
    </row>
    <row r="80" spans="1:19" s="70" customFormat="1" ht="12.75">
      <c r="A80" s="72"/>
      <c r="B80" s="75"/>
      <c r="C80" s="75"/>
      <c r="D80" s="75" t="s">
        <v>238</v>
      </c>
      <c r="E80" s="90" t="s">
        <v>239</v>
      </c>
      <c r="F80" s="75">
        <f t="shared" si="0"/>
        <v>70</v>
      </c>
      <c r="G80" s="75"/>
      <c r="H80" s="85">
        <v>689</v>
      </c>
      <c r="I80" s="85"/>
      <c r="J80" s="85">
        <v>495</v>
      </c>
      <c r="K80" s="85">
        <v>689</v>
      </c>
      <c r="L80" s="85"/>
      <c r="M80" s="85">
        <v>500</v>
      </c>
      <c r="N80" s="85"/>
      <c r="O80" s="85"/>
      <c r="P80" s="85">
        <f>K80/J80</f>
        <v>1.391919191919192</v>
      </c>
      <c r="Q80" s="86">
        <f>K80/J80</f>
        <v>1.391919191919192</v>
      </c>
      <c r="R80" s="93">
        <v>-1000</v>
      </c>
      <c r="S80" s="69"/>
    </row>
    <row r="81" spans="1:20" s="70" customFormat="1" ht="25.5">
      <c r="A81" s="72"/>
      <c r="B81" s="75"/>
      <c r="C81" s="75"/>
      <c r="D81" s="75" t="s">
        <v>240</v>
      </c>
      <c r="E81" s="90" t="s">
        <v>241</v>
      </c>
      <c r="F81" s="75">
        <f t="shared" si="0"/>
        <v>71</v>
      </c>
      <c r="G81" s="75"/>
      <c r="H81" s="85">
        <v>45</v>
      </c>
      <c r="I81" s="85"/>
      <c r="J81" s="85">
        <v>43</v>
      </c>
      <c r="K81" s="85">
        <v>45</v>
      </c>
      <c r="L81" s="85"/>
      <c r="M81" s="85">
        <v>50</v>
      </c>
      <c r="N81" s="85"/>
      <c r="O81" s="85"/>
      <c r="P81" s="85">
        <f>K81/J81</f>
        <v>1.0465116279069768</v>
      </c>
      <c r="Q81" s="86">
        <f>K81/J81</f>
        <v>1.0465116279069768</v>
      </c>
      <c r="R81" s="70">
        <v>20</v>
      </c>
      <c r="S81" s="69"/>
      <c r="T81" s="69"/>
    </row>
    <row r="82" spans="1:19" s="70" customFormat="1" ht="12.75">
      <c r="A82" s="72"/>
      <c r="B82" s="75"/>
      <c r="C82" s="75"/>
      <c r="D82" s="75" t="s">
        <v>242</v>
      </c>
      <c r="E82" s="90" t="s">
        <v>243</v>
      </c>
      <c r="F82" s="75">
        <f t="shared" si="0"/>
        <v>72</v>
      </c>
      <c r="G82" s="75"/>
      <c r="H82" s="85">
        <v>71</v>
      </c>
      <c r="I82" s="85"/>
      <c r="J82" s="85">
        <v>0</v>
      </c>
      <c r="K82" s="85">
        <v>71</v>
      </c>
      <c r="L82" s="85"/>
      <c r="M82" s="85">
        <v>15</v>
      </c>
      <c r="N82" s="85"/>
      <c r="O82" s="85"/>
      <c r="P82" s="85">
        <v>0</v>
      </c>
      <c r="Q82" s="86">
        <v>0</v>
      </c>
      <c r="R82" s="70">
        <v>15</v>
      </c>
      <c r="S82" s="69"/>
    </row>
    <row r="83" spans="1:19" s="70" customFormat="1" ht="25.5">
      <c r="A83" s="72"/>
      <c r="B83" s="75"/>
      <c r="C83" s="75"/>
      <c r="D83" s="75" t="s">
        <v>244</v>
      </c>
      <c r="E83" s="94" t="s">
        <v>245</v>
      </c>
      <c r="F83" s="75">
        <f t="shared" si="0"/>
        <v>73</v>
      </c>
      <c r="G83" s="75"/>
      <c r="H83" s="85">
        <v>0</v>
      </c>
      <c r="I83" s="85"/>
      <c r="J83" s="85">
        <v>0</v>
      </c>
      <c r="K83" s="85">
        <f>K84</f>
        <v>0</v>
      </c>
      <c r="L83" s="85"/>
      <c r="M83" s="85">
        <v>0</v>
      </c>
      <c r="N83" s="85"/>
      <c r="O83" s="85"/>
      <c r="P83" s="85">
        <v>0</v>
      </c>
      <c r="Q83" s="86">
        <v>0</v>
      </c>
      <c r="S83" s="69"/>
    </row>
    <row r="84" spans="1:19" s="70" customFormat="1" ht="25.5">
      <c r="A84" s="72"/>
      <c r="B84" s="75"/>
      <c r="C84" s="75"/>
      <c r="D84" s="75"/>
      <c r="E84" s="90" t="s">
        <v>246</v>
      </c>
      <c r="F84" s="75">
        <f t="shared" si="0"/>
        <v>74</v>
      </c>
      <c r="G84" s="75"/>
      <c r="H84" s="85">
        <v>0</v>
      </c>
      <c r="I84" s="85"/>
      <c r="J84" s="85">
        <v>0</v>
      </c>
      <c r="K84" s="85">
        <v>0</v>
      </c>
      <c r="L84" s="85"/>
      <c r="M84" s="85">
        <v>0</v>
      </c>
      <c r="N84" s="85"/>
      <c r="O84" s="85"/>
      <c r="P84" s="85">
        <v>0</v>
      </c>
      <c r="Q84" s="86">
        <v>0</v>
      </c>
      <c r="S84" s="69"/>
    </row>
    <row r="85" spans="1:19" s="70" customFormat="1" ht="25.5">
      <c r="A85" s="72"/>
      <c r="B85" s="75"/>
      <c r="C85" s="75"/>
      <c r="D85" s="75" t="s">
        <v>247</v>
      </c>
      <c r="E85" s="90" t="s">
        <v>248</v>
      </c>
      <c r="F85" s="75">
        <f t="shared" si="0"/>
        <v>75</v>
      </c>
      <c r="G85" s="75"/>
      <c r="H85" s="85">
        <v>0</v>
      </c>
      <c r="I85" s="85"/>
      <c r="J85" s="85">
        <v>0</v>
      </c>
      <c r="K85" s="85">
        <v>0</v>
      </c>
      <c r="L85" s="85"/>
      <c r="M85" s="85">
        <v>0</v>
      </c>
      <c r="N85" s="85"/>
      <c r="O85" s="85"/>
      <c r="P85" s="85">
        <v>0</v>
      </c>
      <c r="Q85" s="86">
        <v>0</v>
      </c>
      <c r="S85" s="69"/>
    </row>
    <row r="86" spans="1:19" s="70" customFormat="1" ht="51">
      <c r="A86" s="72"/>
      <c r="B86" s="75"/>
      <c r="C86" s="75"/>
      <c r="D86" s="75" t="s">
        <v>249</v>
      </c>
      <c r="E86" s="90" t="s">
        <v>250</v>
      </c>
      <c r="F86" s="75">
        <f t="shared" si="0"/>
        <v>76</v>
      </c>
      <c r="G86" s="75"/>
      <c r="H86" s="85">
        <v>0</v>
      </c>
      <c r="I86" s="85"/>
      <c r="J86" s="85">
        <v>0</v>
      </c>
      <c r="K86" s="85">
        <v>0</v>
      </c>
      <c r="L86" s="85"/>
      <c r="M86" s="85">
        <v>0</v>
      </c>
      <c r="N86" s="85"/>
      <c r="O86" s="85"/>
      <c r="P86" s="85">
        <v>0</v>
      </c>
      <c r="Q86" s="86">
        <v>0</v>
      </c>
      <c r="S86" s="69"/>
    </row>
    <row r="87" spans="1:19" s="70" customFormat="1" ht="27" customHeight="1">
      <c r="A87" s="72"/>
      <c r="B87" s="75"/>
      <c r="C87" s="75"/>
      <c r="D87" s="75" t="s">
        <v>251</v>
      </c>
      <c r="E87" s="90" t="s">
        <v>252</v>
      </c>
      <c r="F87" s="75">
        <f t="shared" si="0"/>
        <v>77</v>
      </c>
      <c r="G87" s="75"/>
      <c r="H87" s="85">
        <v>0</v>
      </c>
      <c r="I87" s="85"/>
      <c r="J87" s="85">
        <v>0</v>
      </c>
      <c r="K87" s="85">
        <v>0</v>
      </c>
      <c r="L87" s="85"/>
      <c r="M87" s="85">
        <v>0</v>
      </c>
      <c r="N87" s="85"/>
      <c r="O87" s="85"/>
      <c r="P87" s="85">
        <v>0</v>
      </c>
      <c r="Q87" s="86">
        <v>0</v>
      </c>
      <c r="S87" s="69"/>
    </row>
    <row r="88" spans="1:19" s="70" customFormat="1" ht="18" customHeight="1">
      <c r="A88" s="72"/>
      <c r="B88" s="75"/>
      <c r="C88" s="75" t="s">
        <v>253</v>
      </c>
      <c r="D88" s="207" t="s">
        <v>254</v>
      </c>
      <c r="E88" s="206"/>
      <c r="F88" s="75">
        <f t="shared" si="0"/>
        <v>78</v>
      </c>
      <c r="G88" s="75"/>
      <c r="H88" s="85">
        <v>200</v>
      </c>
      <c r="I88" s="85"/>
      <c r="J88" s="85">
        <v>234</v>
      </c>
      <c r="K88" s="85">
        <v>300</v>
      </c>
      <c r="L88" s="85"/>
      <c r="M88" s="85">
        <v>250</v>
      </c>
      <c r="N88" s="85"/>
      <c r="O88" s="85"/>
      <c r="P88" s="85">
        <f>K88/J88</f>
        <v>1.2820512820512822</v>
      </c>
      <c r="Q88" s="86">
        <f>K88/J88</f>
        <v>1.2820512820512822</v>
      </c>
      <c r="R88" s="70">
        <v>100</v>
      </c>
      <c r="S88" s="69"/>
    </row>
    <row r="89" spans="1:19" s="70" customFormat="1" ht="40.5" customHeight="1">
      <c r="A89" s="72"/>
      <c r="B89" s="75" t="s">
        <v>255</v>
      </c>
      <c r="C89" s="82"/>
      <c r="D89" s="205" t="s">
        <v>578</v>
      </c>
      <c r="E89" s="206"/>
      <c r="F89" s="75">
        <f t="shared" si="0"/>
        <v>79</v>
      </c>
      <c r="G89" s="75"/>
      <c r="H89" s="85">
        <v>100</v>
      </c>
      <c r="I89" s="85"/>
      <c r="J89" s="85">
        <v>95</v>
      </c>
      <c r="K89" s="85">
        <f>K90+K91+K92+K93+K94+K95</f>
        <v>100</v>
      </c>
      <c r="L89" s="85"/>
      <c r="M89" s="85">
        <v>90</v>
      </c>
      <c r="N89" s="85"/>
      <c r="O89" s="85"/>
      <c r="P89" s="85">
        <f>K89/J89</f>
        <v>1.0526315789473684</v>
      </c>
      <c r="Q89" s="86">
        <f>K89/J89</f>
        <v>1.0526315789473684</v>
      </c>
      <c r="S89" s="69"/>
    </row>
    <row r="90" spans="1:19" s="70" customFormat="1" ht="24.75" customHeight="1">
      <c r="A90" s="72"/>
      <c r="B90" s="75"/>
      <c r="C90" s="95" t="s">
        <v>141</v>
      </c>
      <c r="D90" s="207" t="s">
        <v>256</v>
      </c>
      <c r="E90" s="206"/>
      <c r="F90" s="75">
        <f t="shared" si="0"/>
        <v>80</v>
      </c>
      <c r="G90" s="75"/>
      <c r="H90" s="85">
        <v>0</v>
      </c>
      <c r="I90" s="85"/>
      <c r="J90" s="85">
        <v>0</v>
      </c>
      <c r="K90" s="85">
        <v>0</v>
      </c>
      <c r="L90" s="85"/>
      <c r="M90" s="85">
        <v>0</v>
      </c>
      <c r="N90" s="85"/>
      <c r="O90" s="85"/>
      <c r="P90" s="85">
        <v>0</v>
      </c>
      <c r="Q90" s="86">
        <v>0</v>
      </c>
      <c r="S90" s="69"/>
    </row>
    <row r="91" spans="1:19" s="70" customFormat="1" ht="22.5" customHeight="1">
      <c r="A91" s="72"/>
      <c r="B91" s="75"/>
      <c r="C91" s="95" t="s">
        <v>81</v>
      </c>
      <c r="D91" s="207" t="s">
        <v>257</v>
      </c>
      <c r="E91" s="206"/>
      <c r="F91" s="75">
        <f t="shared" si="0"/>
        <v>81</v>
      </c>
      <c r="G91" s="75"/>
      <c r="H91" s="85">
        <v>0</v>
      </c>
      <c r="I91" s="85"/>
      <c r="J91" s="85">
        <v>0</v>
      </c>
      <c r="K91" s="85">
        <v>0</v>
      </c>
      <c r="L91" s="85"/>
      <c r="M91" s="85">
        <v>0</v>
      </c>
      <c r="N91" s="85"/>
      <c r="O91" s="85"/>
      <c r="P91" s="85">
        <v>0</v>
      </c>
      <c r="Q91" s="86">
        <v>0</v>
      </c>
      <c r="S91" s="69"/>
    </row>
    <row r="92" spans="1:19" s="70" customFormat="1" ht="24.75" customHeight="1">
      <c r="A92" s="72"/>
      <c r="B92" s="75"/>
      <c r="C92" s="95" t="s">
        <v>84</v>
      </c>
      <c r="D92" s="83" t="s">
        <v>258</v>
      </c>
      <c r="E92" s="84"/>
      <c r="F92" s="75">
        <f t="shared" si="0"/>
        <v>82</v>
      </c>
      <c r="G92" s="75"/>
      <c r="H92" s="85">
        <v>0</v>
      </c>
      <c r="I92" s="85"/>
      <c r="J92" s="85">
        <v>0</v>
      </c>
      <c r="K92" s="85">
        <v>0</v>
      </c>
      <c r="L92" s="85"/>
      <c r="M92" s="85">
        <v>0</v>
      </c>
      <c r="N92" s="85"/>
      <c r="O92" s="85"/>
      <c r="P92" s="85">
        <v>0</v>
      </c>
      <c r="Q92" s="86">
        <v>0</v>
      </c>
      <c r="S92" s="69"/>
    </row>
    <row r="93" spans="1:19" s="70" customFormat="1" ht="29.25" customHeight="1">
      <c r="A93" s="72"/>
      <c r="B93" s="75"/>
      <c r="C93" s="95" t="s">
        <v>98</v>
      </c>
      <c r="D93" s="82" t="s">
        <v>259</v>
      </c>
      <c r="E93" s="84"/>
      <c r="F93" s="75">
        <f t="shared" si="0"/>
        <v>83</v>
      </c>
      <c r="G93" s="75"/>
      <c r="H93" s="85"/>
      <c r="I93" s="85"/>
      <c r="J93" s="85"/>
      <c r="K93" s="85">
        <v>0</v>
      </c>
      <c r="L93" s="85"/>
      <c r="M93" s="85">
        <v>0</v>
      </c>
      <c r="N93" s="85"/>
      <c r="O93" s="85"/>
      <c r="P93" s="85" t="e">
        <f>K93/J93</f>
        <v>#DIV/0!</v>
      </c>
      <c r="Q93" s="86">
        <v>0</v>
      </c>
      <c r="S93" s="69"/>
    </row>
    <row r="94" spans="1:19" s="70" customFormat="1" ht="15" customHeight="1">
      <c r="A94" s="72"/>
      <c r="B94" s="75"/>
      <c r="C94" s="95" t="s">
        <v>100</v>
      </c>
      <c r="D94" s="82" t="s">
        <v>260</v>
      </c>
      <c r="E94" s="84"/>
      <c r="F94" s="75">
        <f t="shared" si="0"/>
        <v>84</v>
      </c>
      <c r="G94" s="75"/>
      <c r="H94" s="85">
        <v>0</v>
      </c>
      <c r="I94" s="85"/>
      <c r="J94" s="85">
        <v>0</v>
      </c>
      <c r="K94" s="85">
        <v>0</v>
      </c>
      <c r="L94" s="85"/>
      <c r="M94" s="85">
        <v>0</v>
      </c>
      <c r="N94" s="85"/>
      <c r="O94" s="85"/>
      <c r="P94" s="85">
        <v>0</v>
      </c>
      <c r="Q94" s="86">
        <v>0</v>
      </c>
      <c r="S94" s="69"/>
    </row>
    <row r="95" spans="1:21" s="70" customFormat="1" ht="26.25" customHeight="1">
      <c r="A95" s="72"/>
      <c r="B95" s="75"/>
      <c r="C95" s="95" t="s">
        <v>162</v>
      </c>
      <c r="D95" s="82" t="s">
        <v>261</v>
      </c>
      <c r="E95" s="84"/>
      <c r="F95" s="75">
        <f t="shared" si="0"/>
        <v>85</v>
      </c>
      <c r="G95" s="75"/>
      <c r="H95" s="85">
        <v>100</v>
      </c>
      <c r="I95" s="85"/>
      <c r="J95" s="85">
        <v>95</v>
      </c>
      <c r="K95" s="85">
        <v>100</v>
      </c>
      <c r="L95" s="85"/>
      <c r="M95" s="85">
        <v>90</v>
      </c>
      <c r="N95" s="85"/>
      <c r="O95" s="85"/>
      <c r="P95" s="85">
        <f>K95/J95</f>
        <v>1.0526315789473684</v>
      </c>
      <c r="Q95" s="86">
        <f>K95/J95</f>
        <v>1.0526315789473684</v>
      </c>
      <c r="S95" s="69"/>
      <c r="T95" s="69"/>
      <c r="U95" s="69"/>
    </row>
    <row r="96" spans="1:19" s="70" customFormat="1" ht="30.75" customHeight="1">
      <c r="A96" s="72"/>
      <c r="B96" s="75" t="s">
        <v>36</v>
      </c>
      <c r="C96" s="82"/>
      <c r="D96" s="205" t="s">
        <v>262</v>
      </c>
      <c r="E96" s="206"/>
      <c r="F96" s="75">
        <f t="shared" si="0"/>
        <v>86</v>
      </c>
      <c r="G96" s="75"/>
      <c r="H96" s="85">
        <f>H97+H110+H114+H123</f>
        <v>3943</v>
      </c>
      <c r="I96" s="85"/>
      <c r="J96" s="85">
        <f>J98+J102+J110+J114+J123</f>
        <v>2613</v>
      </c>
      <c r="K96" s="85">
        <v>3948</v>
      </c>
      <c r="L96" s="85"/>
      <c r="M96" s="85">
        <f>M98+M102+M110+M114+M123</f>
        <v>2700</v>
      </c>
      <c r="N96" s="85"/>
      <c r="O96" s="85"/>
      <c r="P96" s="85">
        <f>K96/J96</f>
        <v>1.5109070034443168</v>
      </c>
      <c r="Q96" s="86">
        <f>K96/J96</f>
        <v>1.5109070034443168</v>
      </c>
      <c r="R96" s="70">
        <v>3943</v>
      </c>
      <c r="S96" s="69"/>
    </row>
    <row r="97" spans="1:19" s="70" customFormat="1" ht="23.25" customHeight="1">
      <c r="A97" s="72"/>
      <c r="B97" s="75"/>
      <c r="C97" s="82"/>
      <c r="D97" s="205" t="s">
        <v>263</v>
      </c>
      <c r="E97" s="206"/>
      <c r="F97" s="75">
        <v>87</v>
      </c>
      <c r="G97" s="75"/>
      <c r="H97" s="85">
        <v>3021</v>
      </c>
      <c r="I97" s="85"/>
      <c r="J97" s="85">
        <f>J98+J102</f>
        <v>2104</v>
      </c>
      <c r="K97" s="85">
        <v>3026</v>
      </c>
      <c r="L97" s="85"/>
      <c r="M97" s="85"/>
      <c r="N97" s="85"/>
      <c r="O97" s="85"/>
      <c r="P97" s="85"/>
      <c r="Q97" s="86">
        <f>K97/J97</f>
        <v>1.438212927756654</v>
      </c>
      <c r="R97" s="70">
        <v>2571</v>
      </c>
      <c r="S97" s="69"/>
    </row>
    <row r="98" spans="1:21" s="70" customFormat="1" ht="19.5" customHeight="1">
      <c r="A98" s="72"/>
      <c r="B98" s="75"/>
      <c r="C98" s="82" t="s">
        <v>41</v>
      </c>
      <c r="D98" s="205" t="s">
        <v>264</v>
      </c>
      <c r="E98" s="206"/>
      <c r="F98" s="75">
        <v>88</v>
      </c>
      <c r="G98" s="75"/>
      <c r="H98" s="85">
        <v>2488</v>
      </c>
      <c r="I98" s="85"/>
      <c r="J98" s="85">
        <f>J99+J100+J101</f>
        <v>1785</v>
      </c>
      <c r="K98" s="85">
        <f>K99+K100+K101</f>
        <v>2488</v>
      </c>
      <c r="L98" s="85"/>
      <c r="M98" s="85">
        <f>M99+M100+M101</f>
        <v>1820</v>
      </c>
      <c r="N98" s="85"/>
      <c r="O98" s="85"/>
      <c r="P98" s="85">
        <f>K98/J98</f>
        <v>1.3938375350140055</v>
      </c>
      <c r="Q98" s="86">
        <f>K98/J98</f>
        <v>1.3938375350140055</v>
      </c>
      <c r="S98" s="69"/>
      <c r="T98" s="70" t="s">
        <v>265</v>
      </c>
      <c r="U98" s="70" t="s">
        <v>266</v>
      </c>
    </row>
    <row r="99" spans="1:23" s="105" customFormat="1" ht="20.25" customHeight="1">
      <c r="A99" s="72"/>
      <c r="B99" s="75"/>
      <c r="C99" s="82"/>
      <c r="D99" s="95" t="s">
        <v>141</v>
      </c>
      <c r="E99" s="89" t="s">
        <v>267</v>
      </c>
      <c r="F99" s="75">
        <f t="shared" si="0"/>
        <v>89</v>
      </c>
      <c r="G99" s="75"/>
      <c r="H99" s="85">
        <v>2488</v>
      </c>
      <c r="I99" s="85"/>
      <c r="J99" s="85">
        <v>1785</v>
      </c>
      <c r="K99" s="85">
        <v>2488</v>
      </c>
      <c r="L99" s="85"/>
      <c r="M99" s="85">
        <v>1820</v>
      </c>
      <c r="N99" s="85"/>
      <c r="O99" s="85"/>
      <c r="P99" s="85">
        <f>K99/J99</f>
        <v>1.3938375350140055</v>
      </c>
      <c r="Q99" s="86">
        <f>K99/J99</f>
        <v>1.3938375350140055</v>
      </c>
      <c r="R99" s="96"/>
      <c r="S99" s="97"/>
      <c r="T99" s="97"/>
      <c r="U99" s="98"/>
      <c r="V99" s="98"/>
      <c r="W99" s="98"/>
    </row>
    <row r="100" spans="1:19" s="70" customFormat="1" ht="37.5" customHeight="1">
      <c r="A100" s="72"/>
      <c r="B100" s="75"/>
      <c r="C100" s="95"/>
      <c r="D100" s="95" t="s">
        <v>81</v>
      </c>
      <c r="E100" s="89" t="s">
        <v>268</v>
      </c>
      <c r="F100" s="75">
        <f t="shared" si="0"/>
        <v>90</v>
      </c>
      <c r="G100" s="75"/>
      <c r="H100" s="85">
        <v>0</v>
      </c>
      <c r="I100" s="85"/>
      <c r="J100" s="85">
        <v>0</v>
      </c>
      <c r="K100" s="85">
        <v>0</v>
      </c>
      <c r="L100" s="85"/>
      <c r="M100" s="85">
        <v>0</v>
      </c>
      <c r="N100" s="85"/>
      <c r="O100" s="85"/>
      <c r="P100" s="85">
        <v>0</v>
      </c>
      <c r="Q100" s="86">
        <v>0</v>
      </c>
      <c r="S100" s="69"/>
    </row>
    <row r="101" spans="1:20" s="70" customFormat="1" ht="15.75" customHeight="1">
      <c r="A101" s="72"/>
      <c r="B101" s="75"/>
      <c r="C101" s="95"/>
      <c r="D101" s="95" t="s">
        <v>84</v>
      </c>
      <c r="E101" s="95" t="s">
        <v>269</v>
      </c>
      <c r="F101" s="75">
        <f t="shared" si="0"/>
        <v>91</v>
      </c>
      <c r="G101" s="75"/>
      <c r="H101" s="85">
        <v>0</v>
      </c>
      <c r="I101" s="85"/>
      <c r="J101" s="85">
        <v>0</v>
      </c>
      <c r="K101" s="85">
        <v>0</v>
      </c>
      <c r="L101" s="85"/>
      <c r="M101" s="85">
        <v>0</v>
      </c>
      <c r="N101" s="85"/>
      <c r="O101" s="85"/>
      <c r="P101" s="85">
        <v>0</v>
      </c>
      <c r="Q101" s="86">
        <v>0</v>
      </c>
      <c r="S101" s="69"/>
      <c r="T101" s="70" t="s">
        <v>270</v>
      </c>
    </row>
    <row r="102" spans="1:19" s="70" customFormat="1" ht="28.5" customHeight="1">
      <c r="A102" s="72"/>
      <c r="B102" s="75"/>
      <c r="C102" s="95" t="s">
        <v>44</v>
      </c>
      <c r="D102" s="207" t="s">
        <v>271</v>
      </c>
      <c r="E102" s="206"/>
      <c r="F102" s="75">
        <f t="shared" si="0"/>
        <v>92</v>
      </c>
      <c r="G102" s="75"/>
      <c r="H102" s="85">
        <f>H103+H106+H107+H108+H109</f>
        <v>533</v>
      </c>
      <c r="I102" s="85"/>
      <c r="J102" s="85">
        <f>J103+J106+J107+J108+J109</f>
        <v>319</v>
      </c>
      <c r="K102" s="85">
        <f>K103+K106+K108</f>
        <v>538</v>
      </c>
      <c r="L102" s="85"/>
      <c r="M102" s="85">
        <f>M103+M106+M107+M108+M109</f>
        <v>325</v>
      </c>
      <c r="N102" s="85"/>
      <c r="O102" s="85"/>
      <c r="P102" s="85">
        <f>K102/J102</f>
        <v>1.6865203761755485</v>
      </c>
      <c r="Q102" s="86">
        <f>K102/J102</f>
        <v>1.6865203761755485</v>
      </c>
      <c r="R102" s="70">
        <v>533</v>
      </c>
      <c r="S102" s="69"/>
    </row>
    <row r="103" spans="1:19" s="69" customFormat="1" ht="31.5" customHeight="1">
      <c r="A103" s="72"/>
      <c r="B103" s="75"/>
      <c r="C103" s="95"/>
      <c r="D103" s="207" t="s">
        <v>272</v>
      </c>
      <c r="E103" s="206"/>
      <c r="F103" s="75">
        <f t="shared" si="0"/>
        <v>93</v>
      </c>
      <c r="G103" s="75"/>
      <c r="H103" s="85">
        <v>135</v>
      </c>
      <c r="I103" s="85"/>
      <c r="J103" s="85">
        <f>J104+J105</f>
        <v>34</v>
      </c>
      <c r="K103" s="85">
        <f>K104+K105</f>
        <v>135</v>
      </c>
      <c r="L103" s="85"/>
      <c r="M103" s="85">
        <v>0</v>
      </c>
      <c r="N103" s="85"/>
      <c r="O103" s="85"/>
      <c r="P103" s="85">
        <v>0</v>
      </c>
      <c r="Q103" s="86">
        <f>K103/J103</f>
        <v>3.9705882352941178</v>
      </c>
      <c r="R103" s="99"/>
      <c r="S103" s="89" t="s">
        <v>273</v>
      </c>
    </row>
    <row r="104" spans="1:19" s="70" customFormat="1" ht="30.75" customHeight="1">
      <c r="A104" s="72"/>
      <c r="B104" s="75"/>
      <c r="C104" s="95"/>
      <c r="D104" s="95"/>
      <c r="E104" s="92" t="s">
        <v>274</v>
      </c>
      <c r="F104" s="75">
        <f t="shared" si="0"/>
        <v>94</v>
      </c>
      <c r="G104" s="75"/>
      <c r="H104" s="85">
        <v>0</v>
      </c>
      <c r="I104" s="85"/>
      <c r="J104" s="85">
        <v>0</v>
      </c>
      <c r="K104" s="85">
        <v>0</v>
      </c>
      <c r="L104" s="85"/>
      <c r="M104" s="85">
        <v>0</v>
      </c>
      <c r="N104" s="85"/>
      <c r="O104" s="85"/>
      <c r="P104" s="85">
        <v>0</v>
      </c>
      <c r="Q104" s="86">
        <v>0</v>
      </c>
      <c r="S104" s="69"/>
    </row>
    <row r="105" spans="1:19" s="70" customFormat="1" ht="39" customHeight="1">
      <c r="A105" s="72"/>
      <c r="B105" s="75"/>
      <c r="C105" s="95"/>
      <c r="D105" s="95"/>
      <c r="E105" s="100" t="s">
        <v>275</v>
      </c>
      <c r="F105" s="75">
        <f t="shared" si="0"/>
        <v>95</v>
      </c>
      <c r="G105" s="75"/>
      <c r="H105" s="85">
        <v>135</v>
      </c>
      <c r="I105" s="85"/>
      <c r="J105" s="85">
        <v>34</v>
      </c>
      <c r="K105" s="85">
        <v>135</v>
      </c>
      <c r="L105" s="85"/>
      <c r="M105" s="85">
        <v>0</v>
      </c>
      <c r="N105" s="85"/>
      <c r="O105" s="85"/>
      <c r="P105" s="85">
        <v>0</v>
      </c>
      <c r="Q105" s="86">
        <f>K105/J105</f>
        <v>3.9705882352941178</v>
      </c>
      <c r="S105" s="89" t="s">
        <v>276</v>
      </c>
    </row>
    <row r="106" spans="1:19" s="70" customFormat="1" ht="24.75" customHeight="1">
      <c r="A106" s="72"/>
      <c r="B106" s="75"/>
      <c r="C106" s="95"/>
      <c r="D106" s="80" t="s">
        <v>277</v>
      </c>
      <c r="E106" s="81"/>
      <c r="F106" s="75">
        <f t="shared" si="0"/>
        <v>96</v>
      </c>
      <c r="G106" s="75"/>
      <c r="H106" s="85">
        <v>353</v>
      </c>
      <c r="I106" s="85"/>
      <c r="J106" s="85">
        <v>240</v>
      </c>
      <c r="K106" s="85">
        <v>353</v>
      </c>
      <c r="L106" s="101"/>
      <c r="M106" s="69">
        <v>283</v>
      </c>
      <c r="N106" s="85"/>
      <c r="O106" s="85"/>
      <c r="P106" s="85">
        <f>K106/J106</f>
        <v>1.4708333333333334</v>
      </c>
      <c r="Q106" s="86">
        <f>K106/J106</f>
        <v>1.4708333333333334</v>
      </c>
      <c r="S106" s="89" t="s">
        <v>278</v>
      </c>
    </row>
    <row r="107" spans="1:19" s="70" customFormat="1" ht="18" customHeight="1">
      <c r="A107" s="72"/>
      <c r="B107" s="75"/>
      <c r="C107" s="95"/>
      <c r="D107" s="80" t="s">
        <v>279</v>
      </c>
      <c r="E107" s="81"/>
      <c r="F107" s="75">
        <f t="shared" si="0"/>
        <v>97</v>
      </c>
      <c r="G107" s="75"/>
      <c r="H107" s="85">
        <v>0</v>
      </c>
      <c r="I107" s="85"/>
      <c r="J107" s="85">
        <v>0</v>
      </c>
      <c r="K107" s="85">
        <v>0</v>
      </c>
      <c r="L107" s="85"/>
      <c r="M107" s="85">
        <v>0</v>
      </c>
      <c r="N107" s="85"/>
      <c r="O107" s="85"/>
      <c r="P107" s="85">
        <v>0</v>
      </c>
      <c r="Q107" s="86">
        <f>R105</f>
        <v>0</v>
      </c>
      <c r="S107" s="89" t="s">
        <v>280</v>
      </c>
    </row>
    <row r="108" spans="1:19" s="70" customFormat="1" ht="29.25" customHeight="1">
      <c r="A108" s="72"/>
      <c r="B108" s="75"/>
      <c r="C108" s="95"/>
      <c r="D108" s="207" t="s">
        <v>281</v>
      </c>
      <c r="E108" s="206"/>
      <c r="F108" s="75">
        <f t="shared" si="0"/>
        <v>98</v>
      </c>
      <c r="G108" s="75"/>
      <c r="H108" s="85">
        <v>45</v>
      </c>
      <c r="I108" s="85"/>
      <c r="J108" s="85">
        <v>45</v>
      </c>
      <c r="K108" s="85">
        <v>50</v>
      </c>
      <c r="L108" s="85"/>
      <c r="M108" s="85">
        <v>42</v>
      </c>
      <c r="N108" s="85"/>
      <c r="O108" s="85"/>
      <c r="P108" s="85">
        <v>0</v>
      </c>
      <c r="Q108" s="86">
        <f>K108/J108</f>
        <v>1.1111111111111112</v>
      </c>
      <c r="R108" s="70">
        <v>8</v>
      </c>
      <c r="S108" s="89" t="s">
        <v>282</v>
      </c>
    </row>
    <row r="109" spans="1:19" s="70" customFormat="1" ht="21.75" customHeight="1">
      <c r="A109" s="72"/>
      <c r="B109" s="75"/>
      <c r="C109" s="95"/>
      <c r="D109" s="207" t="s">
        <v>283</v>
      </c>
      <c r="E109" s="206"/>
      <c r="F109" s="75">
        <f t="shared" si="0"/>
        <v>99</v>
      </c>
      <c r="G109" s="75"/>
      <c r="H109" s="85">
        <v>0</v>
      </c>
      <c r="I109" s="85"/>
      <c r="J109" s="85">
        <v>0</v>
      </c>
      <c r="K109" s="85">
        <v>0</v>
      </c>
      <c r="L109" s="85"/>
      <c r="M109" s="85">
        <v>0</v>
      </c>
      <c r="N109" s="85"/>
      <c r="O109" s="85"/>
      <c r="P109" s="85">
        <v>0</v>
      </c>
      <c r="Q109" s="86">
        <v>0</v>
      </c>
      <c r="R109" s="51"/>
      <c r="S109" s="69"/>
    </row>
    <row r="110" spans="1:19" s="70" customFormat="1" ht="27" customHeight="1">
      <c r="A110" s="72"/>
      <c r="B110" s="75" t="s">
        <v>47</v>
      </c>
      <c r="C110" s="95" t="s">
        <v>47</v>
      </c>
      <c r="D110" s="207" t="s">
        <v>284</v>
      </c>
      <c r="E110" s="206"/>
      <c r="F110" s="75">
        <f t="shared" si="0"/>
        <v>100</v>
      </c>
      <c r="G110" s="75"/>
      <c r="H110" s="85">
        <f>H111+H112+H113</f>
        <v>0</v>
      </c>
      <c r="I110" s="85"/>
      <c r="J110" s="85">
        <f>J111+J112+J113+J113</f>
        <v>0</v>
      </c>
      <c r="K110" s="85">
        <f>K111+K112+K113</f>
        <v>0</v>
      </c>
      <c r="L110" s="85"/>
      <c r="M110" s="85">
        <v>0</v>
      </c>
      <c r="N110" s="85"/>
      <c r="O110" s="85"/>
      <c r="P110" s="85">
        <v>0</v>
      </c>
      <c r="Q110" s="86">
        <v>0</v>
      </c>
      <c r="S110" s="69"/>
    </row>
    <row r="111" spans="1:19" s="70" customFormat="1" ht="29.25" customHeight="1">
      <c r="A111" s="72"/>
      <c r="B111" s="75"/>
      <c r="C111" s="95"/>
      <c r="D111" s="207" t="s">
        <v>285</v>
      </c>
      <c r="E111" s="206"/>
      <c r="F111" s="75">
        <f t="shared" si="0"/>
        <v>101</v>
      </c>
      <c r="G111" s="75"/>
      <c r="H111" s="85">
        <v>0</v>
      </c>
      <c r="I111" s="85"/>
      <c r="J111" s="85">
        <v>0</v>
      </c>
      <c r="K111" s="85">
        <v>0</v>
      </c>
      <c r="L111" s="85"/>
      <c r="M111" s="85">
        <v>0</v>
      </c>
      <c r="N111" s="85"/>
      <c r="O111" s="85"/>
      <c r="P111" s="85">
        <v>0</v>
      </c>
      <c r="Q111" s="86">
        <v>0</v>
      </c>
      <c r="S111" s="69"/>
    </row>
    <row r="112" spans="1:19" s="70" customFormat="1" ht="25.5" customHeight="1">
      <c r="A112" s="72"/>
      <c r="B112" s="75"/>
      <c r="C112" s="95"/>
      <c r="D112" s="207" t="s">
        <v>286</v>
      </c>
      <c r="E112" s="206"/>
      <c r="F112" s="75">
        <f t="shared" si="0"/>
        <v>102</v>
      </c>
      <c r="G112" s="75"/>
      <c r="H112" s="85">
        <v>0</v>
      </c>
      <c r="I112" s="85"/>
      <c r="J112" s="85">
        <v>0</v>
      </c>
      <c r="K112" s="85">
        <v>0</v>
      </c>
      <c r="L112" s="85"/>
      <c r="M112" s="85">
        <v>0</v>
      </c>
      <c r="N112" s="85"/>
      <c r="O112" s="85"/>
      <c r="P112" s="85">
        <v>0</v>
      </c>
      <c r="Q112" s="86">
        <v>0</v>
      </c>
      <c r="S112" s="69"/>
    </row>
    <row r="113" spans="1:19" s="70" customFormat="1" ht="29.25" customHeight="1">
      <c r="A113" s="72"/>
      <c r="B113" s="75"/>
      <c r="C113" s="95"/>
      <c r="D113" s="207" t="s">
        <v>287</v>
      </c>
      <c r="E113" s="206"/>
      <c r="F113" s="75">
        <f t="shared" si="0"/>
        <v>103</v>
      </c>
      <c r="G113" s="75"/>
      <c r="H113" s="85">
        <v>0</v>
      </c>
      <c r="I113" s="85"/>
      <c r="J113" s="85">
        <v>0</v>
      </c>
      <c r="K113" s="85">
        <v>0</v>
      </c>
      <c r="L113" s="85"/>
      <c r="M113" s="85">
        <v>0</v>
      </c>
      <c r="N113" s="85"/>
      <c r="O113" s="85"/>
      <c r="P113" s="85">
        <v>0</v>
      </c>
      <c r="Q113" s="86">
        <v>0</v>
      </c>
      <c r="S113" s="69"/>
    </row>
    <row r="114" spans="1:19" s="70" customFormat="1" ht="55.5" customHeight="1">
      <c r="A114" s="72"/>
      <c r="B114" s="75" t="s">
        <v>52</v>
      </c>
      <c r="C114" s="95" t="s">
        <v>52</v>
      </c>
      <c r="D114" s="207" t="s">
        <v>288</v>
      </c>
      <c r="E114" s="206"/>
      <c r="F114" s="75">
        <f t="shared" si="0"/>
        <v>104</v>
      </c>
      <c r="G114" s="75"/>
      <c r="H114" s="85">
        <f>H115+H118+H121+H122+H122</f>
        <v>125</v>
      </c>
      <c r="I114" s="85"/>
      <c r="J114" s="85">
        <f>J115+J118+J121+J122</f>
        <v>0</v>
      </c>
      <c r="K114" s="85">
        <f>K115+K118+K121+K122</f>
        <v>125</v>
      </c>
      <c r="L114" s="85"/>
      <c r="M114" s="85">
        <f>M115</f>
        <v>0</v>
      </c>
      <c r="N114" s="85"/>
      <c r="O114" s="85"/>
      <c r="P114" s="85">
        <v>0</v>
      </c>
      <c r="Q114" s="86">
        <v>0</v>
      </c>
      <c r="S114" s="69"/>
    </row>
    <row r="115" spans="1:19" s="70" customFormat="1" ht="30.75" customHeight="1">
      <c r="A115" s="72"/>
      <c r="B115" s="75"/>
      <c r="C115" s="95"/>
      <c r="D115" s="207" t="s">
        <v>289</v>
      </c>
      <c r="E115" s="206"/>
      <c r="F115" s="75">
        <f t="shared" si="0"/>
        <v>105</v>
      </c>
      <c r="G115" s="75"/>
      <c r="H115" s="85">
        <v>45</v>
      </c>
      <c r="I115" s="85"/>
      <c r="J115" s="85">
        <v>0</v>
      </c>
      <c r="K115" s="85">
        <v>45</v>
      </c>
      <c r="L115" s="85"/>
      <c r="M115" s="85">
        <v>0</v>
      </c>
      <c r="N115" s="85"/>
      <c r="O115" s="85"/>
      <c r="P115" s="85">
        <v>0</v>
      </c>
      <c r="Q115" s="86">
        <v>0</v>
      </c>
      <c r="S115" s="69"/>
    </row>
    <row r="116" spans="1:19" s="70" customFormat="1" ht="19.5" customHeight="1">
      <c r="A116" s="72"/>
      <c r="B116" s="75"/>
      <c r="C116" s="95"/>
      <c r="D116" s="80"/>
      <c r="E116" s="81" t="s">
        <v>290</v>
      </c>
      <c r="F116" s="75">
        <v>106</v>
      </c>
      <c r="G116" s="75"/>
      <c r="H116" s="85"/>
      <c r="I116" s="85"/>
      <c r="J116" s="85"/>
      <c r="K116" s="85"/>
      <c r="L116" s="85"/>
      <c r="M116" s="85"/>
      <c r="N116" s="85"/>
      <c r="O116" s="85"/>
      <c r="P116" s="85"/>
      <c r="Q116" s="86">
        <v>0</v>
      </c>
      <c r="S116" s="69"/>
    </row>
    <row r="117" spans="1:19" s="70" customFormat="1" ht="18.75" customHeight="1">
      <c r="A117" s="72"/>
      <c r="B117" s="75"/>
      <c r="C117" s="95"/>
      <c r="D117" s="80"/>
      <c r="E117" s="81" t="s">
        <v>291</v>
      </c>
      <c r="F117" s="75">
        <v>107</v>
      </c>
      <c r="G117" s="75"/>
      <c r="H117" s="85"/>
      <c r="I117" s="85"/>
      <c r="J117" s="85"/>
      <c r="K117" s="85"/>
      <c r="L117" s="85"/>
      <c r="M117" s="85"/>
      <c r="N117" s="85"/>
      <c r="O117" s="85"/>
      <c r="P117" s="85"/>
      <c r="Q117" s="86">
        <v>0</v>
      </c>
      <c r="S117" s="69"/>
    </row>
    <row r="118" spans="1:19" s="70" customFormat="1" ht="28.5" customHeight="1">
      <c r="A118" s="72"/>
      <c r="B118" s="75"/>
      <c r="C118" s="95"/>
      <c r="D118" s="207" t="s">
        <v>292</v>
      </c>
      <c r="E118" s="206"/>
      <c r="F118" s="75">
        <v>108</v>
      </c>
      <c r="G118" s="75"/>
      <c r="H118" s="102">
        <v>80</v>
      </c>
      <c r="I118" s="102"/>
      <c r="J118" s="85">
        <v>0</v>
      </c>
      <c r="K118" s="85">
        <v>80</v>
      </c>
      <c r="L118" s="85"/>
      <c r="M118" s="85">
        <v>0</v>
      </c>
      <c r="N118" s="85"/>
      <c r="O118" s="85"/>
      <c r="P118" s="85">
        <v>0</v>
      </c>
      <c r="Q118" s="86">
        <v>0</v>
      </c>
      <c r="S118" s="69"/>
    </row>
    <row r="119" spans="1:19" s="70" customFormat="1" ht="21.75" customHeight="1">
      <c r="A119" s="72"/>
      <c r="B119" s="75"/>
      <c r="C119" s="95"/>
      <c r="D119" s="80"/>
      <c r="E119" s="81" t="s">
        <v>293</v>
      </c>
      <c r="F119" s="75">
        <v>109</v>
      </c>
      <c r="G119" s="75"/>
      <c r="H119" s="102"/>
      <c r="I119" s="102"/>
      <c r="J119" s="85"/>
      <c r="K119" s="85"/>
      <c r="L119" s="85"/>
      <c r="M119" s="85"/>
      <c r="N119" s="85"/>
      <c r="O119" s="85"/>
      <c r="P119" s="85"/>
      <c r="Q119" s="86">
        <v>0</v>
      </c>
      <c r="S119" s="69"/>
    </row>
    <row r="120" spans="1:19" s="70" customFormat="1" ht="15.75" customHeight="1">
      <c r="A120" s="72"/>
      <c r="B120" s="75"/>
      <c r="C120" s="95"/>
      <c r="D120" s="80"/>
      <c r="E120" s="81" t="s">
        <v>294</v>
      </c>
      <c r="F120" s="75">
        <v>110</v>
      </c>
      <c r="G120" s="75"/>
      <c r="H120" s="102"/>
      <c r="I120" s="102"/>
      <c r="J120" s="85"/>
      <c r="K120" s="85"/>
      <c r="L120" s="85"/>
      <c r="M120" s="85"/>
      <c r="N120" s="85"/>
      <c r="O120" s="85"/>
      <c r="P120" s="85"/>
      <c r="Q120" s="86">
        <v>0</v>
      </c>
      <c r="S120" s="69"/>
    </row>
    <row r="121" spans="1:19" s="70" customFormat="1" ht="21" customHeight="1">
      <c r="A121" s="72"/>
      <c r="B121" s="75"/>
      <c r="C121" s="95"/>
      <c r="D121" s="80" t="s">
        <v>295</v>
      </c>
      <c r="E121" s="81"/>
      <c r="F121" s="75">
        <v>111</v>
      </c>
      <c r="G121" s="75"/>
      <c r="H121" s="85">
        <v>0</v>
      </c>
      <c r="I121" s="85"/>
      <c r="J121" s="85">
        <v>0</v>
      </c>
      <c r="K121" s="85">
        <v>0</v>
      </c>
      <c r="L121" s="85"/>
      <c r="M121" s="85">
        <v>0</v>
      </c>
      <c r="N121" s="85"/>
      <c r="O121" s="85"/>
      <c r="P121" s="85">
        <v>0</v>
      </c>
      <c r="Q121" s="86">
        <v>0</v>
      </c>
      <c r="S121" s="69"/>
    </row>
    <row r="122" spans="1:19" s="70" customFormat="1" ht="29.25" customHeight="1">
      <c r="A122" s="72"/>
      <c r="B122" s="75"/>
      <c r="C122" s="95"/>
      <c r="D122" s="207" t="s">
        <v>296</v>
      </c>
      <c r="E122" s="206"/>
      <c r="F122" s="75">
        <f t="shared" si="0"/>
        <v>112</v>
      </c>
      <c r="G122" s="75"/>
      <c r="H122" s="85">
        <v>0</v>
      </c>
      <c r="I122" s="85"/>
      <c r="J122" s="85">
        <v>0</v>
      </c>
      <c r="K122" s="85">
        <v>0</v>
      </c>
      <c r="L122" s="85"/>
      <c r="M122" s="85">
        <v>0</v>
      </c>
      <c r="N122" s="85"/>
      <c r="O122" s="85"/>
      <c r="P122" s="85">
        <v>0</v>
      </c>
      <c r="Q122" s="86">
        <v>0</v>
      </c>
      <c r="S122" s="69"/>
    </row>
    <row r="123" spans="1:19" s="70" customFormat="1" ht="42" customHeight="1">
      <c r="A123" s="72"/>
      <c r="B123" s="75" t="s">
        <v>55</v>
      </c>
      <c r="C123" s="95" t="s">
        <v>55</v>
      </c>
      <c r="D123" s="207" t="s">
        <v>297</v>
      </c>
      <c r="E123" s="206"/>
      <c r="F123" s="75">
        <f t="shared" si="0"/>
        <v>113</v>
      </c>
      <c r="G123" s="75"/>
      <c r="H123" s="85">
        <f>H124+H125+H126+H127+H128+H129</f>
        <v>797</v>
      </c>
      <c r="I123" s="85"/>
      <c r="J123" s="85">
        <f>J124+J125+J126+J127+J128</f>
        <v>509</v>
      </c>
      <c r="K123" s="103">
        <f>K124+K125+K126+K127+K128</f>
        <v>797</v>
      </c>
      <c r="L123" s="85"/>
      <c r="M123" s="85">
        <f>M124+M125+M126+M127+M128+M129</f>
        <v>555</v>
      </c>
      <c r="N123" s="85"/>
      <c r="O123" s="85"/>
      <c r="P123" s="85">
        <f>K123/J123</f>
        <v>1.5658153241650294</v>
      </c>
      <c r="Q123" s="86">
        <f aca="true" t="shared" si="3" ref="Q123:Q128">K123/J123</f>
        <v>1.5658153241650294</v>
      </c>
      <c r="S123" s="69"/>
    </row>
    <row r="124" spans="1:19" s="70" customFormat="1" ht="27.75" customHeight="1">
      <c r="A124" s="72"/>
      <c r="B124" s="75"/>
      <c r="C124" s="95"/>
      <c r="D124" s="207" t="s">
        <v>298</v>
      </c>
      <c r="E124" s="206"/>
      <c r="F124" s="75">
        <f t="shared" si="0"/>
        <v>114</v>
      </c>
      <c r="G124" s="75"/>
      <c r="H124" s="85">
        <v>550</v>
      </c>
      <c r="I124" s="85"/>
      <c r="J124" s="85">
        <v>376</v>
      </c>
      <c r="K124" s="85">
        <v>550</v>
      </c>
      <c r="L124" s="85"/>
      <c r="M124" s="85">
        <v>400</v>
      </c>
      <c r="N124" s="85"/>
      <c r="O124" s="85"/>
      <c r="P124" s="85">
        <f>K124/J124</f>
        <v>1.4627659574468086</v>
      </c>
      <c r="Q124" s="86">
        <f t="shared" si="3"/>
        <v>1.4627659574468086</v>
      </c>
      <c r="S124" s="69"/>
    </row>
    <row r="125" spans="1:19" s="70" customFormat="1" ht="24" customHeight="1">
      <c r="A125" s="72"/>
      <c r="B125" s="75"/>
      <c r="C125" s="95"/>
      <c r="D125" s="207" t="s">
        <v>299</v>
      </c>
      <c r="E125" s="206"/>
      <c r="F125" s="75">
        <f t="shared" si="0"/>
        <v>115</v>
      </c>
      <c r="G125" s="75"/>
      <c r="H125" s="85">
        <v>14</v>
      </c>
      <c r="I125" s="85"/>
      <c r="J125" s="85">
        <v>9</v>
      </c>
      <c r="K125" s="85">
        <v>14</v>
      </c>
      <c r="L125" s="85"/>
      <c r="M125" s="85">
        <v>9</v>
      </c>
      <c r="N125" s="85"/>
      <c r="O125" s="85"/>
      <c r="P125" s="85">
        <f>K125/J125</f>
        <v>1.5555555555555556</v>
      </c>
      <c r="Q125" s="86">
        <f t="shared" si="3"/>
        <v>1.5555555555555556</v>
      </c>
      <c r="S125" s="69"/>
    </row>
    <row r="126" spans="1:19" s="70" customFormat="1" ht="25.5" customHeight="1">
      <c r="A126" s="72"/>
      <c r="B126" s="75"/>
      <c r="C126" s="95"/>
      <c r="D126" s="207" t="s">
        <v>300</v>
      </c>
      <c r="E126" s="206"/>
      <c r="F126" s="75">
        <f t="shared" si="0"/>
        <v>116</v>
      </c>
      <c r="G126" s="75"/>
      <c r="H126" s="85">
        <v>136</v>
      </c>
      <c r="I126" s="85"/>
      <c r="J126" s="85">
        <v>95</v>
      </c>
      <c r="K126" s="85">
        <v>136</v>
      </c>
      <c r="L126" s="85"/>
      <c r="M126" s="85">
        <v>100</v>
      </c>
      <c r="N126" s="85"/>
      <c r="O126" s="85"/>
      <c r="P126" s="85">
        <f>K126/J126</f>
        <v>1.431578947368421</v>
      </c>
      <c r="Q126" s="86">
        <f t="shared" si="3"/>
        <v>1.431578947368421</v>
      </c>
      <c r="S126" s="69"/>
    </row>
    <row r="127" spans="1:20" s="70" customFormat="1" ht="47.25" customHeight="1">
      <c r="A127" s="72"/>
      <c r="B127" s="75"/>
      <c r="C127" s="95"/>
      <c r="D127" s="207" t="s">
        <v>301</v>
      </c>
      <c r="E127" s="206"/>
      <c r="F127" s="75">
        <f t="shared" si="0"/>
        <v>117</v>
      </c>
      <c r="G127" s="75"/>
      <c r="H127" s="85">
        <v>67</v>
      </c>
      <c r="I127" s="85"/>
      <c r="J127" s="85">
        <v>20</v>
      </c>
      <c r="K127" s="85">
        <v>67</v>
      </c>
      <c r="L127" s="85"/>
      <c r="M127" s="85">
        <v>46</v>
      </c>
      <c r="N127" s="85"/>
      <c r="O127" s="85"/>
      <c r="P127" s="85">
        <f>K127/J127</f>
        <v>3.35</v>
      </c>
      <c r="Q127" s="86">
        <f t="shared" si="3"/>
        <v>3.35</v>
      </c>
      <c r="S127" s="69"/>
      <c r="T127" s="69"/>
    </row>
    <row r="128" spans="1:20" s="70" customFormat="1" ht="22.5" customHeight="1">
      <c r="A128" s="72"/>
      <c r="B128" s="75"/>
      <c r="C128" s="95"/>
      <c r="D128" s="207" t="s">
        <v>302</v>
      </c>
      <c r="E128" s="206"/>
      <c r="F128" s="75">
        <f t="shared" si="0"/>
        <v>118</v>
      </c>
      <c r="G128" s="75"/>
      <c r="H128" s="85">
        <v>30</v>
      </c>
      <c r="I128" s="85"/>
      <c r="J128" s="85">
        <v>9</v>
      </c>
      <c r="K128" s="85">
        <v>30</v>
      </c>
      <c r="L128" s="85"/>
      <c r="M128" s="85">
        <v>0</v>
      </c>
      <c r="N128" s="85"/>
      <c r="O128" s="85"/>
      <c r="P128" s="85">
        <v>0</v>
      </c>
      <c r="Q128" s="86">
        <f t="shared" si="3"/>
        <v>3.3333333333333335</v>
      </c>
      <c r="S128" s="69"/>
      <c r="T128" s="69"/>
    </row>
    <row r="129" spans="1:21" s="105" customFormat="1" ht="21" customHeight="1">
      <c r="A129" s="72"/>
      <c r="B129" s="75"/>
      <c r="C129" s="95"/>
      <c r="D129" s="207" t="s">
        <v>303</v>
      </c>
      <c r="E129" s="206"/>
      <c r="F129" s="75">
        <f t="shared" si="0"/>
        <v>119</v>
      </c>
      <c r="G129" s="75"/>
      <c r="H129" s="85">
        <v>0</v>
      </c>
      <c r="I129" s="85"/>
      <c r="J129" s="85">
        <v>0</v>
      </c>
      <c r="K129" s="85">
        <v>0</v>
      </c>
      <c r="L129" s="85"/>
      <c r="M129" s="85">
        <v>0</v>
      </c>
      <c r="N129" s="85"/>
      <c r="O129" s="85"/>
      <c r="P129" s="85">
        <v>0</v>
      </c>
      <c r="Q129" s="86">
        <v>0</v>
      </c>
      <c r="R129" s="70"/>
      <c r="S129" s="104" t="s">
        <v>304</v>
      </c>
      <c r="T129" s="104"/>
      <c r="U129" s="77"/>
    </row>
    <row r="130" spans="1:19" s="70" customFormat="1" ht="66" customHeight="1">
      <c r="A130" s="72"/>
      <c r="B130" s="75" t="s">
        <v>57</v>
      </c>
      <c r="C130" s="106"/>
      <c r="D130" s="210" t="s">
        <v>305</v>
      </c>
      <c r="E130" s="211"/>
      <c r="F130" s="75">
        <f t="shared" si="0"/>
        <v>120</v>
      </c>
      <c r="G130" s="75"/>
      <c r="H130" s="85">
        <f>H131+H134+H135+H136+H137+H138</f>
        <v>130</v>
      </c>
      <c r="I130" s="85"/>
      <c r="J130" s="85">
        <f>J131+J134+J135+J136+J137+J138</f>
        <v>147</v>
      </c>
      <c r="K130" s="85">
        <f>K137</f>
        <v>130</v>
      </c>
      <c r="L130" s="85"/>
      <c r="M130" s="85">
        <f>M131+M137</f>
        <v>179</v>
      </c>
      <c r="N130" s="85"/>
      <c r="O130" s="85"/>
      <c r="P130" s="85">
        <f>K130/J130</f>
        <v>0.8843537414965986</v>
      </c>
      <c r="Q130" s="86">
        <f>K130/J130</f>
        <v>0.8843537414965986</v>
      </c>
      <c r="R130" s="70">
        <v>160</v>
      </c>
      <c r="S130" s="69"/>
    </row>
    <row r="131" spans="1:19" s="70" customFormat="1" ht="30.75" customHeight="1">
      <c r="A131" s="72"/>
      <c r="B131" s="75"/>
      <c r="C131" s="95" t="s">
        <v>141</v>
      </c>
      <c r="D131" s="207" t="s">
        <v>306</v>
      </c>
      <c r="E131" s="206"/>
      <c r="F131" s="75">
        <f t="shared" si="0"/>
        <v>121</v>
      </c>
      <c r="G131" s="75"/>
      <c r="H131" s="85">
        <f>H132+H133</f>
        <v>0</v>
      </c>
      <c r="I131" s="85"/>
      <c r="J131" s="85">
        <f>J132+J133</f>
        <v>50</v>
      </c>
      <c r="K131" s="85">
        <v>0</v>
      </c>
      <c r="L131" s="85"/>
      <c r="M131" s="85">
        <f>M132+M133</f>
        <v>49</v>
      </c>
      <c r="N131" s="85"/>
      <c r="O131" s="85"/>
      <c r="P131" s="85">
        <f>K131/J131</f>
        <v>0</v>
      </c>
      <c r="Q131" s="86">
        <f>K131/J131</f>
        <v>0</v>
      </c>
      <c r="S131" s="69"/>
    </row>
    <row r="132" spans="1:19" s="70" customFormat="1" ht="30.75" customHeight="1">
      <c r="A132" s="72"/>
      <c r="B132" s="75"/>
      <c r="C132" s="95"/>
      <c r="D132" s="107" t="s">
        <v>307</v>
      </c>
      <c r="E132" s="100"/>
      <c r="F132" s="75">
        <f t="shared" si="0"/>
        <v>122</v>
      </c>
      <c r="G132" s="75"/>
      <c r="H132" s="85"/>
      <c r="I132" s="85"/>
      <c r="J132" s="85">
        <v>10</v>
      </c>
      <c r="K132" s="85">
        <v>0</v>
      </c>
      <c r="L132" s="85"/>
      <c r="M132" s="85">
        <v>9</v>
      </c>
      <c r="N132" s="85"/>
      <c r="O132" s="85"/>
      <c r="P132" s="85">
        <f>K132/J132</f>
        <v>0</v>
      </c>
      <c r="Q132" s="86">
        <f>K132/J132</f>
        <v>0</v>
      </c>
      <c r="S132" s="69"/>
    </row>
    <row r="133" spans="1:19" s="70" customFormat="1" ht="18" customHeight="1">
      <c r="A133" s="72"/>
      <c r="B133" s="75"/>
      <c r="C133" s="95"/>
      <c r="D133" s="107" t="s">
        <v>308</v>
      </c>
      <c r="E133" s="100"/>
      <c r="F133" s="75">
        <f t="shared" si="0"/>
        <v>123</v>
      </c>
      <c r="G133" s="75"/>
      <c r="H133" s="85"/>
      <c r="I133" s="85"/>
      <c r="J133" s="85">
        <v>40</v>
      </c>
      <c r="K133" s="85">
        <v>0</v>
      </c>
      <c r="L133" s="85"/>
      <c r="M133" s="85">
        <v>40</v>
      </c>
      <c r="N133" s="85"/>
      <c r="O133" s="85"/>
      <c r="P133" s="85">
        <v>0</v>
      </c>
      <c r="Q133" s="86">
        <f>K133/J133</f>
        <v>0</v>
      </c>
      <c r="S133" s="69"/>
    </row>
    <row r="134" spans="1:19" s="70" customFormat="1" ht="21" customHeight="1">
      <c r="A134" s="72"/>
      <c r="B134" s="75"/>
      <c r="C134" s="95" t="s">
        <v>81</v>
      </c>
      <c r="D134" s="208" t="s">
        <v>309</v>
      </c>
      <c r="E134" s="209"/>
      <c r="F134" s="75">
        <f t="shared" si="0"/>
        <v>124</v>
      </c>
      <c r="G134" s="75"/>
      <c r="H134" s="85">
        <v>0</v>
      </c>
      <c r="I134" s="85"/>
      <c r="J134" s="85">
        <v>0</v>
      </c>
      <c r="K134" s="85">
        <v>0</v>
      </c>
      <c r="L134" s="85"/>
      <c r="M134" s="85">
        <v>0</v>
      </c>
      <c r="N134" s="85"/>
      <c r="O134" s="85"/>
      <c r="P134" s="85">
        <v>0</v>
      </c>
      <c r="Q134" s="86">
        <v>0</v>
      </c>
      <c r="R134" s="99"/>
      <c r="S134" s="69"/>
    </row>
    <row r="135" spans="1:19" s="70" customFormat="1" ht="18" customHeight="1">
      <c r="A135" s="72"/>
      <c r="B135" s="75"/>
      <c r="C135" s="95" t="s">
        <v>84</v>
      </c>
      <c r="D135" s="208" t="s">
        <v>310</v>
      </c>
      <c r="E135" s="209"/>
      <c r="F135" s="75">
        <f t="shared" si="0"/>
        <v>125</v>
      </c>
      <c r="G135" s="75"/>
      <c r="H135" s="85">
        <v>0</v>
      </c>
      <c r="I135" s="85"/>
      <c r="J135" s="85">
        <v>0</v>
      </c>
      <c r="K135" s="85">
        <v>0</v>
      </c>
      <c r="L135" s="85"/>
      <c r="M135" s="85">
        <v>0</v>
      </c>
      <c r="N135" s="85"/>
      <c r="O135" s="85"/>
      <c r="P135" s="85">
        <v>0</v>
      </c>
      <c r="Q135" s="86">
        <v>0</v>
      </c>
      <c r="S135" s="69"/>
    </row>
    <row r="136" spans="1:19" s="70" customFormat="1" ht="20.25" customHeight="1">
      <c r="A136" s="72"/>
      <c r="B136" s="75"/>
      <c r="C136" s="95" t="s">
        <v>157</v>
      </c>
      <c r="D136" s="107" t="s">
        <v>311</v>
      </c>
      <c r="E136" s="100"/>
      <c r="F136" s="75">
        <f t="shared" si="0"/>
        <v>126</v>
      </c>
      <c r="G136" s="75"/>
      <c r="H136" s="85">
        <v>0</v>
      </c>
      <c r="I136" s="85"/>
      <c r="J136" s="85">
        <v>0</v>
      </c>
      <c r="K136" s="85">
        <v>0</v>
      </c>
      <c r="L136" s="85"/>
      <c r="M136" s="85">
        <v>0</v>
      </c>
      <c r="N136" s="85"/>
      <c r="O136" s="85"/>
      <c r="P136" s="85">
        <v>0</v>
      </c>
      <c r="Q136" s="86">
        <v>0</v>
      </c>
      <c r="S136" s="69"/>
    </row>
    <row r="137" spans="1:19" s="70" customFormat="1" ht="30" customHeight="1">
      <c r="A137" s="72"/>
      <c r="B137" s="75"/>
      <c r="C137" s="95" t="s">
        <v>100</v>
      </c>
      <c r="D137" s="208" t="s">
        <v>312</v>
      </c>
      <c r="E137" s="209"/>
      <c r="F137" s="75">
        <f t="shared" si="0"/>
        <v>127</v>
      </c>
      <c r="G137" s="75"/>
      <c r="H137" s="85">
        <v>130</v>
      </c>
      <c r="I137" s="85"/>
      <c r="J137" s="85">
        <v>97</v>
      </c>
      <c r="K137" s="85">
        <v>130</v>
      </c>
      <c r="L137" s="85"/>
      <c r="M137" s="85">
        <v>130</v>
      </c>
      <c r="N137" s="85"/>
      <c r="O137" s="85"/>
      <c r="P137" s="85">
        <f>K137/J137</f>
        <v>1.3402061855670102</v>
      </c>
      <c r="Q137" s="86">
        <f>K137/J137</f>
        <v>1.3402061855670102</v>
      </c>
      <c r="S137" s="69"/>
    </row>
    <row r="138" spans="1:19" s="70" customFormat="1" ht="27.75" customHeight="1">
      <c r="A138" s="72"/>
      <c r="B138" s="75"/>
      <c r="C138" s="95" t="s">
        <v>162</v>
      </c>
      <c r="D138" s="208" t="s">
        <v>313</v>
      </c>
      <c r="E138" s="209"/>
      <c r="F138" s="75">
        <f t="shared" si="0"/>
        <v>128</v>
      </c>
      <c r="G138" s="75"/>
      <c r="H138" s="85">
        <f>H139-H142</f>
        <v>0</v>
      </c>
      <c r="I138" s="85"/>
      <c r="J138" s="85">
        <f>J139+J142</f>
        <v>0</v>
      </c>
      <c r="K138" s="85">
        <f>K139+K142</f>
        <v>0</v>
      </c>
      <c r="L138" s="85"/>
      <c r="M138" s="85">
        <v>0</v>
      </c>
      <c r="N138" s="85"/>
      <c r="O138" s="85"/>
      <c r="P138" s="85">
        <v>0</v>
      </c>
      <c r="Q138" s="86">
        <v>0</v>
      </c>
      <c r="S138" s="69"/>
    </row>
    <row r="139" spans="1:19" s="70" customFormat="1" ht="30.75" customHeight="1">
      <c r="A139" s="72"/>
      <c r="B139" s="75"/>
      <c r="C139" s="95"/>
      <c r="D139" s="94" t="s">
        <v>164</v>
      </c>
      <c r="E139" s="94" t="s">
        <v>314</v>
      </c>
      <c r="F139" s="75">
        <f t="shared" si="0"/>
        <v>129</v>
      </c>
      <c r="G139" s="75"/>
      <c r="H139" s="85">
        <v>0</v>
      </c>
      <c r="I139" s="85"/>
      <c r="J139" s="85">
        <v>0</v>
      </c>
      <c r="K139" s="85">
        <v>0</v>
      </c>
      <c r="L139" s="85"/>
      <c r="M139" s="85">
        <v>0</v>
      </c>
      <c r="N139" s="85"/>
      <c r="O139" s="85"/>
      <c r="P139" s="85">
        <v>0</v>
      </c>
      <c r="Q139" s="86">
        <v>0</v>
      </c>
      <c r="S139" s="69"/>
    </row>
    <row r="140" spans="1:19" s="70" customFormat="1" ht="30.75" customHeight="1">
      <c r="A140" s="72"/>
      <c r="B140" s="75"/>
      <c r="C140" s="95"/>
      <c r="D140" s="94" t="s">
        <v>315</v>
      </c>
      <c r="E140" s="94" t="s">
        <v>316</v>
      </c>
      <c r="F140" s="75">
        <v>130</v>
      </c>
      <c r="G140" s="75"/>
      <c r="H140" s="85">
        <v>0</v>
      </c>
      <c r="I140" s="85"/>
      <c r="J140" s="85">
        <v>0</v>
      </c>
      <c r="K140" s="85">
        <v>0</v>
      </c>
      <c r="L140" s="85"/>
      <c r="M140" s="85"/>
      <c r="N140" s="85"/>
      <c r="O140" s="85"/>
      <c r="P140" s="85"/>
      <c r="Q140" s="86">
        <v>0</v>
      </c>
      <c r="S140" s="69"/>
    </row>
    <row r="141" spans="1:19" s="70" customFormat="1" ht="37.5" customHeight="1">
      <c r="A141" s="72"/>
      <c r="B141" s="75"/>
      <c r="C141" s="95"/>
      <c r="D141" s="94" t="s">
        <v>317</v>
      </c>
      <c r="E141" s="94" t="s">
        <v>318</v>
      </c>
      <c r="F141" s="75" t="s">
        <v>319</v>
      </c>
      <c r="G141" s="75"/>
      <c r="H141" s="85">
        <v>0</v>
      </c>
      <c r="I141" s="85"/>
      <c r="J141" s="85">
        <v>0</v>
      </c>
      <c r="K141" s="85">
        <v>0</v>
      </c>
      <c r="L141" s="85"/>
      <c r="M141" s="85"/>
      <c r="N141" s="85"/>
      <c r="O141" s="85"/>
      <c r="P141" s="85"/>
      <c r="Q141" s="86">
        <v>0</v>
      </c>
      <c r="S141" s="69"/>
    </row>
    <row r="142" spans="1:19" s="70" customFormat="1" ht="47.25" customHeight="1">
      <c r="A142" s="72"/>
      <c r="B142" s="75"/>
      <c r="C142" s="95"/>
      <c r="D142" s="94" t="s">
        <v>166</v>
      </c>
      <c r="E142" s="94" t="s">
        <v>320</v>
      </c>
      <c r="F142" s="75">
        <v>131</v>
      </c>
      <c r="G142" s="75"/>
      <c r="H142" s="85">
        <v>0</v>
      </c>
      <c r="I142" s="85"/>
      <c r="J142" s="85">
        <v>0</v>
      </c>
      <c r="K142" s="85">
        <v>0</v>
      </c>
      <c r="L142" s="85"/>
      <c r="M142" s="85">
        <v>0</v>
      </c>
      <c r="N142" s="85"/>
      <c r="O142" s="85"/>
      <c r="P142" s="85">
        <v>0</v>
      </c>
      <c r="Q142" s="86">
        <v>0</v>
      </c>
      <c r="S142" s="69"/>
    </row>
    <row r="143" spans="1:19" s="70" customFormat="1" ht="36" customHeight="1">
      <c r="A143" s="72"/>
      <c r="B143" s="75"/>
      <c r="C143" s="95"/>
      <c r="D143" s="94" t="s">
        <v>321</v>
      </c>
      <c r="E143" s="94" t="s">
        <v>322</v>
      </c>
      <c r="F143" s="75">
        <f t="shared" si="0"/>
        <v>132</v>
      </c>
      <c r="G143" s="75"/>
      <c r="H143" s="85">
        <f>H144+H145+H146+H146</f>
        <v>0</v>
      </c>
      <c r="I143" s="85"/>
      <c r="J143" s="85">
        <f>J144+J145+J146</f>
        <v>0</v>
      </c>
      <c r="K143" s="85">
        <f>K144+K145+K146</f>
        <v>0</v>
      </c>
      <c r="L143" s="85"/>
      <c r="M143" s="85">
        <v>0</v>
      </c>
      <c r="N143" s="85"/>
      <c r="O143" s="85"/>
      <c r="P143" s="85">
        <v>0</v>
      </c>
      <c r="Q143" s="86">
        <v>0</v>
      </c>
      <c r="S143" s="69"/>
    </row>
    <row r="144" spans="1:19" s="70" customFormat="1" ht="17.25" customHeight="1">
      <c r="A144" s="72"/>
      <c r="B144" s="75"/>
      <c r="C144" s="95"/>
      <c r="D144" s="94"/>
      <c r="E144" s="94" t="s">
        <v>323</v>
      </c>
      <c r="F144" s="75">
        <f t="shared" si="0"/>
        <v>133</v>
      </c>
      <c r="G144" s="75"/>
      <c r="H144" s="85">
        <v>0</v>
      </c>
      <c r="I144" s="85"/>
      <c r="J144" s="85">
        <v>0</v>
      </c>
      <c r="K144" s="85">
        <v>0</v>
      </c>
      <c r="L144" s="85"/>
      <c r="M144" s="85">
        <v>0</v>
      </c>
      <c r="N144" s="85"/>
      <c r="O144" s="85"/>
      <c r="P144" s="85">
        <v>0</v>
      </c>
      <c r="Q144" s="86">
        <v>0</v>
      </c>
      <c r="S144" s="69"/>
    </row>
    <row r="145" spans="1:19" s="70" customFormat="1" ht="30.75" customHeight="1">
      <c r="A145" s="72"/>
      <c r="B145" s="75"/>
      <c r="C145" s="95"/>
      <c r="D145" s="94"/>
      <c r="E145" s="94" t="s">
        <v>324</v>
      </c>
      <c r="F145" s="75">
        <f t="shared" si="0"/>
        <v>134</v>
      </c>
      <c r="G145" s="75"/>
      <c r="H145" s="85">
        <v>0</v>
      </c>
      <c r="I145" s="85"/>
      <c r="J145" s="85">
        <v>0</v>
      </c>
      <c r="K145" s="85">
        <v>0</v>
      </c>
      <c r="L145" s="85"/>
      <c r="M145" s="85">
        <v>0</v>
      </c>
      <c r="N145" s="85"/>
      <c r="O145" s="85"/>
      <c r="P145" s="85">
        <v>0</v>
      </c>
      <c r="Q145" s="86">
        <v>0</v>
      </c>
      <c r="S145" s="69"/>
    </row>
    <row r="146" spans="1:19" s="70" customFormat="1" ht="16.5" customHeight="1">
      <c r="A146" s="72"/>
      <c r="B146" s="75"/>
      <c r="C146" s="95"/>
      <c r="D146" s="94"/>
      <c r="E146" s="94" t="s">
        <v>325</v>
      </c>
      <c r="F146" s="75">
        <f t="shared" si="0"/>
        <v>135</v>
      </c>
      <c r="G146" s="75"/>
      <c r="H146" s="85">
        <v>0</v>
      </c>
      <c r="I146" s="85"/>
      <c r="J146" s="85">
        <v>0</v>
      </c>
      <c r="K146" s="85">
        <v>0</v>
      </c>
      <c r="L146" s="85"/>
      <c r="M146" s="85">
        <v>0</v>
      </c>
      <c r="N146" s="85"/>
      <c r="O146" s="85"/>
      <c r="P146" s="85">
        <v>0</v>
      </c>
      <c r="Q146" s="86">
        <v>0</v>
      </c>
      <c r="S146" s="69"/>
    </row>
    <row r="147" spans="1:19" s="70" customFormat="1" ht="25.5" customHeight="1">
      <c r="A147" s="72"/>
      <c r="B147" s="75">
        <v>2</v>
      </c>
      <c r="C147" s="95"/>
      <c r="D147" s="208" t="s">
        <v>326</v>
      </c>
      <c r="E147" s="209"/>
      <c r="F147" s="75">
        <f t="shared" si="0"/>
        <v>136</v>
      </c>
      <c r="G147" s="75"/>
      <c r="H147" s="85">
        <f>H148+H151+H154</f>
        <v>2</v>
      </c>
      <c r="I147" s="85"/>
      <c r="J147" s="85">
        <f>J148+J151+J154+J155</f>
        <v>0</v>
      </c>
      <c r="K147" s="85">
        <f>K148+K151+K154</f>
        <v>2</v>
      </c>
      <c r="L147" s="85"/>
      <c r="M147" s="85">
        <v>0</v>
      </c>
      <c r="N147" s="85"/>
      <c r="O147" s="85"/>
      <c r="P147" s="85">
        <v>0</v>
      </c>
      <c r="Q147" s="86">
        <v>0</v>
      </c>
      <c r="S147" s="69"/>
    </row>
    <row r="148" spans="1:19" s="70" customFormat="1" ht="19.5" customHeight="1">
      <c r="A148" s="72"/>
      <c r="B148" s="75"/>
      <c r="C148" s="95" t="s">
        <v>141</v>
      </c>
      <c r="D148" s="208" t="s">
        <v>327</v>
      </c>
      <c r="E148" s="209"/>
      <c r="F148" s="75">
        <f t="shared" si="0"/>
        <v>137</v>
      </c>
      <c r="G148" s="75"/>
      <c r="H148" s="85">
        <f>H149+H150</f>
        <v>0</v>
      </c>
      <c r="I148" s="85"/>
      <c r="J148" s="85">
        <f>J149+J150+J150</f>
        <v>0</v>
      </c>
      <c r="K148" s="85">
        <f>K149+K150</f>
        <v>0</v>
      </c>
      <c r="L148" s="85"/>
      <c r="M148" s="85">
        <v>0</v>
      </c>
      <c r="N148" s="85"/>
      <c r="O148" s="85"/>
      <c r="P148" s="85">
        <v>0</v>
      </c>
      <c r="Q148" s="86">
        <v>0</v>
      </c>
      <c r="S148" s="69"/>
    </row>
    <row r="149" spans="1:19" s="70" customFormat="1" ht="19.5" customHeight="1">
      <c r="A149" s="72"/>
      <c r="B149" s="75"/>
      <c r="C149" s="95"/>
      <c r="D149" s="94" t="s">
        <v>143</v>
      </c>
      <c r="E149" s="94" t="s">
        <v>328</v>
      </c>
      <c r="F149" s="75">
        <f t="shared" si="0"/>
        <v>138</v>
      </c>
      <c r="G149" s="75"/>
      <c r="H149" s="85">
        <v>0</v>
      </c>
      <c r="I149" s="85"/>
      <c r="J149" s="85">
        <v>0</v>
      </c>
      <c r="K149" s="85">
        <v>0</v>
      </c>
      <c r="L149" s="85"/>
      <c r="M149" s="85">
        <v>0</v>
      </c>
      <c r="N149" s="85"/>
      <c r="O149" s="85"/>
      <c r="P149" s="85">
        <v>0</v>
      </c>
      <c r="Q149" s="86">
        <v>0</v>
      </c>
      <c r="S149" s="69"/>
    </row>
    <row r="150" spans="1:19" s="70" customFormat="1" ht="20.25" customHeight="1">
      <c r="A150" s="72"/>
      <c r="B150" s="75"/>
      <c r="C150" s="95"/>
      <c r="D150" s="94" t="s">
        <v>145</v>
      </c>
      <c r="E150" s="94" t="s">
        <v>329</v>
      </c>
      <c r="F150" s="75">
        <f t="shared" si="0"/>
        <v>139</v>
      </c>
      <c r="G150" s="75"/>
      <c r="H150" s="85">
        <v>0</v>
      </c>
      <c r="I150" s="85"/>
      <c r="J150" s="85">
        <v>0</v>
      </c>
      <c r="K150" s="85">
        <v>0</v>
      </c>
      <c r="L150" s="85"/>
      <c r="M150" s="85">
        <v>0</v>
      </c>
      <c r="N150" s="85"/>
      <c r="O150" s="85"/>
      <c r="P150" s="85">
        <v>0</v>
      </c>
      <c r="Q150" s="86">
        <v>0</v>
      </c>
      <c r="S150" s="69"/>
    </row>
    <row r="151" spans="1:19" s="70" customFormat="1" ht="29.25" customHeight="1">
      <c r="A151" s="72"/>
      <c r="B151" s="75"/>
      <c r="C151" s="95" t="s">
        <v>81</v>
      </c>
      <c r="D151" s="208" t="s">
        <v>330</v>
      </c>
      <c r="E151" s="209"/>
      <c r="F151" s="75">
        <f t="shared" si="0"/>
        <v>140</v>
      </c>
      <c r="G151" s="75"/>
      <c r="H151" s="85">
        <f>H152+H153</f>
        <v>0</v>
      </c>
      <c r="I151" s="85"/>
      <c r="J151" s="85">
        <f>J152+J153</f>
        <v>0</v>
      </c>
      <c r="K151" s="85">
        <f>K152+K153</f>
        <v>0</v>
      </c>
      <c r="L151" s="85"/>
      <c r="M151" s="85">
        <v>0</v>
      </c>
      <c r="N151" s="85"/>
      <c r="O151" s="85"/>
      <c r="P151" s="85">
        <v>0</v>
      </c>
      <c r="Q151" s="86">
        <v>0</v>
      </c>
      <c r="S151" s="69"/>
    </row>
    <row r="152" spans="1:19" s="70" customFormat="1" ht="30.75" customHeight="1">
      <c r="A152" s="72"/>
      <c r="B152" s="75"/>
      <c r="C152" s="95"/>
      <c r="D152" s="94" t="s">
        <v>190</v>
      </c>
      <c r="E152" s="94" t="s">
        <v>328</v>
      </c>
      <c r="F152" s="75">
        <f t="shared" si="0"/>
        <v>141</v>
      </c>
      <c r="G152" s="75"/>
      <c r="H152" s="85">
        <v>0</v>
      </c>
      <c r="I152" s="85"/>
      <c r="J152" s="85">
        <v>0</v>
      </c>
      <c r="K152" s="85">
        <v>0</v>
      </c>
      <c r="L152" s="85"/>
      <c r="M152" s="85">
        <v>0</v>
      </c>
      <c r="N152" s="85"/>
      <c r="O152" s="85"/>
      <c r="P152" s="85">
        <v>0</v>
      </c>
      <c r="Q152" s="86">
        <v>0</v>
      </c>
      <c r="S152" s="69"/>
    </row>
    <row r="153" spans="1:19" s="70" customFormat="1" ht="30.75" customHeight="1">
      <c r="A153" s="72"/>
      <c r="B153" s="75"/>
      <c r="C153" s="95"/>
      <c r="D153" s="94" t="s">
        <v>192</v>
      </c>
      <c r="E153" s="94" t="s">
        <v>329</v>
      </c>
      <c r="F153" s="75">
        <f t="shared" si="0"/>
        <v>142</v>
      </c>
      <c r="G153" s="75"/>
      <c r="H153" s="85">
        <v>0</v>
      </c>
      <c r="I153" s="85"/>
      <c r="J153" s="85">
        <v>0</v>
      </c>
      <c r="K153" s="85">
        <v>0</v>
      </c>
      <c r="L153" s="85"/>
      <c r="M153" s="85">
        <v>0</v>
      </c>
      <c r="N153" s="85"/>
      <c r="O153" s="85"/>
      <c r="P153" s="85">
        <v>0</v>
      </c>
      <c r="Q153" s="86">
        <v>0</v>
      </c>
      <c r="R153" s="70">
        <v>0</v>
      </c>
      <c r="S153" s="69"/>
    </row>
    <row r="154" spans="1:19" s="70" customFormat="1" ht="18.75" customHeight="1">
      <c r="A154" s="72"/>
      <c r="B154" s="75"/>
      <c r="C154" s="95" t="s">
        <v>84</v>
      </c>
      <c r="D154" s="208" t="s">
        <v>331</v>
      </c>
      <c r="E154" s="209"/>
      <c r="F154" s="75">
        <f t="shared" si="0"/>
        <v>143</v>
      </c>
      <c r="G154" s="75"/>
      <c r="H154" s="85">
        <v>2</v>
      </c>
      <c r="I154" s="85"/>
      <c r="J154" s="85">
        <v>0</v>
      </c>
      <c r="K154" s="85">
        <v>2</v>
      </c>
      <c r="L154" s="85"/>
      <c r="M154" s="85">
        <v>0</v>
      </c>
      <c r="N154" s="85"/>
      <c r="O154" s="85"/>
      <c r="P154" s="85">
        <v>0</v>
      </c>
      <c r="Q154" s="86">
        <v>0</v>
      </c>
      <c r="S154" s="69"/>
    </row>
    <row r="155" spans="1:19" s="70" customFormat="1" ht="15" customHeight="1">
      <c r="A155" s="72"/>
      <c r="B155" s="75">
        <v>3</v>
      </c>
      <c r="C155" s="95"/>
      <c r="D155" s="208" t="s">
        <v>60</v>
      </c>
      <c r="E155" s="209"/>
      <c r="F155" s="75">
        <f t="shared" si="0"/>
        <v>144</v>
      </c>
      <c r="G155" s="75"/>
      <c r="H155" s="85">
        <v>0</v>
      </c>
      <c r="I155" s="85"/>
      <c r="J155" s="85">
        <v>0</v>
      </c>
      <c r="K155" s="85">
        <v>0</v>
      </c>
      <c r="L155" s="85"/>
      <c r="M155" s="85">
        <v>0</v>
      </c>
      <c r="N155" s="85"/>
      <c r="O155" s="85"/>
      <c r="P155" s="85">
        <v>0</v>
      </c>
      <c r="Q155" s="86">
        <v>0</v>
      </c>
      <c r="S155" s="69"/>
    </row>
    <row r="156" spans="1:19" s="70" customFormat="1" ht="24.75" customHeight="1">
      <c r="A156" s="72" t="s">
        <v>61</v>
      </c>
      <c r="B156" s="75"/>
      <c r="C156" s="95"/>
      <c r="D156" s="208" t="s">
        <v>332</v>
      </c>
      <c r="E156" s="209"/>
      <c r="F156" s="75">
        <f t="shared" si="0"/>
        <v>145</v>
      </c>
      <c r="G156" s="75"/>
      <c r="H156" s="85">
        <v>500</v>
      </c>
      <c r="I156" s="85"/>
      <c r="J156" s="85">
        <f>J10-J39</f>
        <v>533.7999999999993</v>
      </c>
      <c r="K156" s="85">
        <f>K10-K39</f>
        <v>500</v>
      </c>
      <c r="L156" s="85"/>
      <c r="M156" s="85">
        <v>0</v>
      </c>
      <c r="N156" s="85"/>
      <c r="O156" s="85"/>
      <c r="P156" s="85">
        <f>K156/J156</f>
        <v>0.936680404645936</v>
      </c>
      <c r="Q156" s="86">
        <f>K156/J156</f>
        <v>0.936680404645936</v>
      </c>
      <c r="S156" s="69"/>
    </row>
    <row r="157" spans="1:19" s="70" customFormat="1" ht="30.75" customHeight="1">
      <c r="A157" s="72"/>
      <c r="B157" s="75"/>
      <c r="C157" s="95"/>
      <c r="D157" s="107"/>
      <c r="E157" s="94" t="s">
        <v>333</v>
      </c>
      <c r="F157" s="75">
        <f t="shared" si="0"/>
        <v>146</v>
      </c>
      <c r="G157" s="75"/>
      <c r="H157" s="85">
        <v>0</v>
      </c>
      <c r="I157" s="85"/>
      <c r="J157" s="85">
        <v>0</v>
      </c>
      <c r="K157" s="85">
        <v>0</v>
      </c>
      <c r="L157" s="85"/>
      <c r="M157" s="85">
        <v>0</v>
      </c>
      <c r="N157" s="85"/>
      <c r="O157" s="85"/>
      <c r="P157" s="85" t="e">
        <f>K157/J157</f>
        <v>#DIV/0!</v>
      </c>
      <c r="Q157" s="86">
        <v>0</v>
      </c>
      <c r="S157" s="69"/>
    </row>
    <row r="158" spans="1:19" s="70" customFormat="1" ht="30.75" customHeight="1">
      <c r="A158" s="72"/>
      <c r="B158" s="75"/>
      <c r="C158" s="95"/>
      <c r="D158" s="107"/>
      <c r="E158" s="94" t="s">
        <v>334</v>
      </c>
      <c r="F158" s="75">
        <v>147</v>
      </c>
      <c r="G158" s="75"/>
      <c r="H158" s="85">
        <v>0</v>
      </c>
      <c r="I158" s="85"/>
      <c r="J158" s="85">
        <v>0</v>
      </c>
      <c r="K158" s="85">
        <v>0</v>
      </c>
      <c r="L158" s="85"/>
      <c r="M158" s="85"/>
      <c r="N158" s="85"/>
      <c r="O158" s="85"/>
      <c r="P158" s="85"/>
      <c r="Q158" s="86">
        <v>0</v>
      </c>
      <c r="R158" s="79"/>
      <c r="S158" s="69"/>
    </row>
    <row r="159" spans="1:19" s="70" customFormat="1" ht="24" customHeight="1">
      <c r="A159" s="72" t="s">
        <v>65</v>
      </c>
      <c r="B159" s="75"/>
      <c r="C159" s="95"/>
      <c r="D159" s="107" t="s">
        <v>335</v>
      </c>
      <c r="E159" s="100"/>
      <c r="F159" s="75">
        <v>148</v>
      </c>
      <c r="G159" s="75"/>
      <c r="H159" s="85">
        <v>80</v>
      </c>
      <c r="I159" s="85"/>
      <c r="J159" s="85">
        <v>85</v>
      </c>
      <c r="K159" s="85">
        <v>80</v>
      </c>
      <c r="L159" s="85"/>
      <c r="M159" s="85">
        <v>0</v>
      </c>
      <c r="N159" s="85"/>
      <c r="O159" s="85"/>
      <c r="P159" s="85">
        <f>K159/J159</f>
        <v>0.9411764705882353</v>
      </c>
      <c r="Q159" s="86">
        <f>K159/J159</f>
        <v>0.9411764705882353</v>
      </c>
      <c r="S159" s="69"/>
    </row>
    <row r="160" spans="1:19" s="70" customFormat="1" ht="29.25" customHeight="1">
      <c r="A160" s="72" t="s">
        <v>68</v>
      </c>
      <c r="B160" s="75"/>
      <c r="C160" s="95"/>
      <c r="D160" s="107" t="s">
        <v>114</v>
      </c>
      <c r="E160" s="100"/>
      <c r="F160" s="75">
        <v>149</v>
      </c>
      <c r="G160" s="75"/>
      <c r="H160" s="85"/>
      <c r="I160" s="85"/>
      <c r="J160" s="85"/>
      <c r="K160" s="85"/>
      <c r="L160" s="85"/>
      <c r="M160" s="85">
        <v>0</v>
      </c>
      <c r="N160" s="85"/>
      <c r="O160" s="85"/>
      <c r="P160" s="85">
        <v>0</v>
      </c>
      <c r="Q160" s="86"/>
      <c r="S160" s="69"/>
    </row>
    <row r="161" spans="1:19" s="70" customFormat="1" ht="17.25" customHeight="1">
      <c r="A161" s="72"/>
      <c r="B161" s="75">
        <v>1</v>
      </c>
      <c r="C161" s="95"/>
      <c r="D161" s="212" t="s">
        <v>336</v>
      </c>
      <c r="E161" s="213"/>
      <c r="F161" s="108">
        <v>150</v>
      </c>
      <c r="G161" s="108"/>
      <c r="H161" s="34">
        <v>3021</v>
      </c>
      <c r="I161" s="34"/>
      <c r="J161" s="34">
        <v>2104</v>
      </c>
      <c r="K161" s="34">
        <v>3026</v>
      </c>
      <c r="L161" s="85"/>
      <c r="M161" s="85">
        <v>135</v>
      </c>
      <c r="N161" s="85"/>
      <c r="O161" s="85"/>
      <c r="P161" s="85">
        <f aca="true" t="shared" si="4" ref="P161:P171">K161/J161</f>
        <v>1.438212927756654</v>
      </c>
      <c r="Q161" s="86">
        <f aca="true" t="shared" si="5" ref="Q161:Q167">K161/J161</f>
        <v>1.438212927756654</v>
      </c>
      <c r="S161" s="69"/>
    </row>
    <row r="162" spans="1:19" s="70" customFormat="1" ht="16.5" customHeight="1">
      <c r="A162" s="72"/>
      <c r="B162" s="75">
        <v>2</v>
      </c>
      <c r="C162" s="95"/>
      <c r="D162" s="107"/>
      <c r="E162" s="100" t="s">
        <v>337</v>
      </c>
      <c r="F162" s="75">
        <v>151</v>
      </c>
      <c r="G162" s="75"/>
      <c r="H162" s="35">
        <v>2488</v>
      </c>
      <c r="I162" s="85"/>
      <c r="J162" s="85">
        <v>1785</v>
      </c>
      <c r="K162" s="85">
        <v>2488</v>
      </c>
      <c r="L162" s="85"/>
      <c r="M162" s="85"/>
      <c r="N162" s="85"/>
      <c r="O162" s="85"/>
      <c r="P162" s="85"/>
      <c r="Q162" s="86">
        <f t="shared" si="5"/>
        <v>1.3938375350140055</v>
      </c>
      <c r="S162" s="69"/>
    </row>
    <row r="163" spans="1:19" s="70" customFormat="1" ht="30.75" customHeight="1">
      <c r="A163" s="72"/>
      <c r="B163" s="75">
        <v>3</v>
      </c>
      <c r="C163" s="95"/>
      <c r="D163" s="107"/>
      <c r="E163" s="107" t="s">
        <v>338</v>
      </c>
      <c r="F163" s="100"/>
      <c r="G163" s="100"/>
      <c r="H163" s="109">
        <v>175</v>
      </c>
      <c r="I163" s="94"/>
      <c r="J163" s="110" t="s">
        <v>339</v>
      </c>
      <c r="K163" s="109">
        <v>175</v>
      </c>
      <c r="L163" s="85"/>
      <c r="M163" s="85"/>
      <c r="N163" s="85"/>
      <c r="O163" s="85"/>
      <c r="P163" s="85"/>
      <c r="Q163" s="86">
        <f t="shared" si="5"/>
        <v>1.0174418604651163</v>
      </c>
      <c r="S163" s="69"/>
    </row>
    <row r="164" spans="1:23" s="70" customFormat="1" ht="21" customHeight="1">
      <c r="A164" s="72"/>
      <c r="B164" s="75">
        <v>4</v>
      </c>
      <c r="C164" s="95"/>
      <c r="D164" s="208" t="s">
        <v>340</v>
      </c>
      <c r="E164" s="209"/>
      <c r="F164" s="75">
        <v>153</v>
      </c>
      <c r="G164" s="75"/>
      <c r="H164" s="109">
        <v>150</v>
      </c>
      <c r="I164" s="85"/>
      <c r="J164" s="109">
        <v>116</v>
      </c>
      <c r="K164" s="109">
        <v>150</v>
      </c>
      <c r="L164" s="85"/>
      <c r="M164" s="85">
        <v>116</v>
      </c>
      <c r="N164" s="85"/>
      <c r="O164" s="85"/>
      <c r="P164" s="85">
        <f t="shared" si="4"/>
        <v>1.293103448275862</v>
      </c>
      <c r="Q164" s="86">
        <f t="shared" si="5"/>
        <v>1.293103448275862</v>
      </c>
      <c r="S164" s="69"/>
      <c r="T164" s="69"/>
      <c r="U164" s="69"/>
      <c r="V164" s="69"/>
      <c r="W164" s="69"/>
    </row>
    <row r="165" spans="1:23" s="70" customFormat="1" ht="38.25" customHeight="1">
      <c r="A165" s="72"/>
      <c r="B165" s="75">
        <v>5</v>
      </c>
      <c r="C165" s="95" t="s">
        <v>141</v>
      </c>
      <c r="D165" s="214" t="s">
        <v>341</v>
      </c>
      <c r="E165" s="215"/>
      <c r="F165" s="75">
        <f t="shared" si="0"/>
        <v>154</v>
      </c>
      <c r="G165" s="75"/>
      <c r="H165" s="85">
        <f>(H162/H164/12)*1000</f>
        <v>1382.2222222222222</v>
      </c>
      <c r="I165" s="85"/>
      <c r="J165" s="85">
        <v>1282.33</v>
      </c>
      <c r="K165" s="85">
        <v>1382</v>
      </c>
      <c r="L165" s="85"/>
      <c r="M165" s="85"/>
      <c r="N165" s="85"/>
      <c r="O165" s="85"/>
      <c r="P165" s="85">
        <f t="shared" si="4"/>
        <v>1.0777257024322913</v>
      </c>
      <c r="Q165" s="86">
        <f t="shared" si="5"/>
        <v>1.0777257024322913</v>
      </c>
      <c r="S165" s="69"/>
      <c r="T165" s="69"/>
      <c r="U165" s="69"/>
      <c r="V165" s="69"/>
      <c r="W165" s="69"/>
    </row>
    <row r="166" spans="1:19" s="70" customFormat="1" ht="40.5" customHeight="1">
      <c r="A166" s="72"/>
      <c r="B166" s="75"/>
      <c r="C166" s="95" t="s">
        <v>81</v>
      </c>
      <c r="D166" s="214" t="s">
        <v>342</v>
      </c>
      <c r="E166" s="215"/>
      <c r="F166" s="75">
        <f t="shared" si="0"/>
        <v>155</v>
      </c>
      <c r="G166" s="75"/>
      <c r="H166" s="85">
        <v>1678.33</v>
      </c>
      <c r="I166" s="85"/>
      <c r="J166" s="85">
        <v>1511.5</v>
      </c>
      <c r="K166" s="85">
        <v>1678.33</v>
      </c>
      <c r="L166" s="85"/>
      <c r="M166" s="85">
        <v>1293</v>
      </c>
      <c r="N166" s="85"/>
      <c r="O166" s="85"/>
      <c r="P166" s="85">
        <f t="shared" si="4"/>
        <v>1.1103738008600728</v>
      </c>
      <c r="Q166" s="86">
        <f t="shared" si="5"/>
        <v>1.1103738008600728</v>
      </c>
      <c r="S166" s="69"/>
    </row>
    <row r="167" spans="1:19" s="70" customFormat="1" ht="29.25" customHeight="1">
      <c r="A167" s="72"/>
      <c r="B167" s="75">
        <v>4</v>
      </c>
      <c r="C167" s="95" t="s">
        <v>84</v>
      </c>
      <c r="D167" s="214" t="s">
        <v>343</v>
      </c>
      <c r="E167" s="215"/>
      <c r="F167" s="75">
        <f t="shared" si="0"/>
        <v>156</v>
      </c>
      <c r="G167" s="75"/>
      <c r="H167" s="85">
        <v>174.65</v>
      </c>
      <c r="I167" s="85"/>
      <c r="J167" s="85">
        <v>154.68</v>
      </c>
      <c r="K167" s="111">
        <v>174.65</v>
      </c>
      <c r="L167" s="85"/>
      <c r="M167" s="85">
        <v>1293</v>
      </c>
      <c r="N167" s="85"/>
      <c r="O167" s="85"/>
      <c r="P167" s="85">
        <f t="shared" si="4"/>
        <v>1.1291052495474527</v>
      </c>
      <c r="Q167" s="86">
        <f t="shared" si="5"/>
        <v>1.1291052495474527</v>
      </c>
      <c r="S167" s="69"/>
    </row>
    <row r="168" spans="1:19" s="70" customFormat="1" ht="44.25" customHeight="1">
      <c r="A168" s="72"/>
      <c r="B168" s="75"/>
      <c r="C168" s="95" t="s">
        <v>141</v>
      </c>
      <c r="D168" s="214" t="s">
        <v>344</v>
      </c>
      <c r="E168" s="215"/>
      <c r="F168" s="75">
        <f aca="true" t="shared" si="6" ref="F168:F177">F167+1</f>
        <v>157</v>
      </c>
      <c r="G168" s="75"/>
      <c r="H168" s="85"/>
      <c r="I168" s="85"/>
      <c r="J168" s="85"/>
      <c r="K168" s="85"/>
      <c r="L168" s="85"/>
      <c r="M168" s="85">
        <v>194</v>
      </c>
      <c r="N168" s="85"/>
      <c r="O168" s="85"/>
      <c r="P168" s="85" t="e">
        <f t="shared" si="4"/>
        <v>#DIV/0!</v>
      </c>
      <c r="Q168" s="86"/>
      <c r="S168" s="69"/>
    </row>
    <row r="169" spans="1:19" s="70" customFormat="1" ht="35.25" customHeight="1">
      <c r="A169" s="72"/>
      <c r="B169" s="75"/>
      <c r="C169" s="95" t="s">
        <v>81</v>
      </c>
      <c r="D169" s="214" t="s">
        <v>345</v>
      </c>
      <c r="E169" s="215"/>
      <c r="F169" s="75">
        <v>158</v>
      </c>
      <c r="G169" s="75"/>
      <c r="H169" s="85"/>
      <c r="I169" s="85"/>
      <c r="J169" s="85"/>
      <c r="K169" s="85"/>
      <c r="L169" s="85"/>
      <c r="M169" s="85">
        <v>0</v>
      </c>
      <c r="N169" s="85"/>
      <c r="O169" s="85"/>
      <c r="P169" s="85" t="e">
        <f t="shared" si="4"/>
        <v>#DIV/0!</v>
      </c>
      <c r="Q169" s="86"/>
      <c r="S169" s="69"/>
    </row>
    <row r="170" spans="1:19" s="70" customFormat="1" ht="18.75" customHeight="1">
      <c r="A170" s="72"/>
      <c r="B170" s="75"/>
      <c r="C170" s="95" t="s">
        <v>84</v>
      </c>
      <c r="D170" s="214" t="s">
        <v>346</v>
      </c>
      <c r="E170" s="215"/>
      <c r="F170" s="75">
        <f t="shared" si="6"/>
        <v>159</v>
      </c>
      <c r="G170" s="75"/>
      <c r="H170" s="85"/>
      <c r="I170" s="85"/>
      <c r="J170" s="85"/>
      <c r="K170" s="85"/>
      <c r="L170" s="85"/>
      <c r="M170" s="85">
        <v>194</v>
      </c>
      <c r="N170" s="85"/>
      <c r="O170" s="85"/>
      <c r="P170" s="85" t="e">
        <f t="shared" si="4"/>
        <v>#DIV/0!</v>
      </c>
      <c r="Q170" s="86"/>
      <c r="S170" s="69"/>
    </row>
    <row r="171" spans="1:19" s="70" customFormat="1" ht="13.5" customHeight="1">
      <c r="A171" s="72"/>
      <c r="B171" s="75"/>
      <c r="C171" s="95" t="s">
        <v>157</v>
      </c>
      <c r="D171" s="214" t="s">
        <v>347</v>
      </c>
      <c r="E171" s="215"/>
      <c r="F171" s="75">
        <v>160</v>
      </c>
      <c r="G171" s="75"/>
      <c r="H171" s="85"/>
      <c r="I171" s="85"/>
      <c r="J171" s="85"/>
      <c r="K171" s="85"/>
      <c r="L171" s="85"/>
      <c r="M171" s="85">
        <v>194</v>
      </c>
      <c r="N171" s="85"/>
      <c r="O171" s="85"/>
      <c r="P171" s="85" t="e">
        <f t="shared" si="4"/>
        <v>#DIV/0!</v>
      </c>
      <c r="Q171" s="86"/>
      <c r="S171" s="69"/>
    </row>
    <row r="172" spans="1:19" s="70" customFormat="1" ht="15" customHeight="1">
      <c r="A172" s="72"/>
      <c r="B172" s="75"/>
      <c r="C172" s="95" t="s">
        <v>100</v>
      </c>
      <c r="D172" s="214" t="s">
        <v>348</v>
      </c>
      <c r="E172" s="215"/>
      <c r="F172" s="75">
        <f t="shared" si="6"/>
        <v>161</v>
      </c>
      <c r="G172" s="75"/>
      <c r="H172" s="85"/>
      <c r="I172" s="85"/>
      <c r="J172" s="85"/>
      <c r="K172" s="85"/>
      <c r="L172" s="85"/>
      <c r="M172" s="85"/>
      <c r="N172" s="85"/>
      <c r="O172" s="85"/>
      <c r="P172" s="85">
        <v>0</v>
      </c>
      <c r="Q172" s="86"/>
      <c r="S172" s="69"/>
    </row>
    <row r="173" spans="1:19" s="70" customFormat="1" ht="24" customHeight="1">
      <c r="A173" s="72"/>
      <c r="B173" s="75"/>
      <c r="C173" s="95" t="s">
        <v>349</v>
      </c>
      <c r="D173" s="208" t="s">
        <v>350</v>
      </c>
      <c r="E173" s="209"/>
      <c r="F173" s="75">
        <f t="shared" si="6"/>
        <v>162</v>
      </c>
      <c r="G173" s="75"/>
      <c r="H173" s="85"/>
      <c r="I173" s="85"/>
      <c r="J173" s="85"/>
      <c r="K173" s="85"/>
      <c r="L173" s="85"/>
      <c r="M173" s="85"/>
      <c r="N173" s="85"/>
      <c r="O173" s="85"/>
      <c r="P173" s="85">
        <v>0</v>
      </c>
      <c r="Q173" s="86"/>
      <c r="S173" s="69"/>
    </row>
    <row r="174" spans="1:19" s="70" customFormat="1" ht="21" customHeight="1">
      <c r="A174" s="72"/>
      <c r="B174" s="75">
        <v>7</v>
      </c>
      <c r="C174" s="95"/>
      <c r="D174" s="214" t="s">
        <v>126</v>
      </c>
      <c r="E174" s="215"/>
      <c r="F174" s="75">
        <f t="shared" si="6"/>
        <v>163</v>
      </c>
      <c r="G174" s="75"/>
      <c r="H174" s="85"/>
      <c r="I174" s="85"/>
      <c r="J174" s="85"/>
      <c r="K174" s="85"/>
      <c r="L174" s="85"/>
      <c r="M174" s="85"/>
      <c r="N174" s="85"/>
      <c r="O174" s="85"/>
      <c r="P174" s="85">
        <v>0</v>
      </c>
      <c r="Q174" s="86"/>
      <c r="S174" s="69"/>
    </row>
    <row r="175" spans="1:19" s="70" customFormat="1" ht="13.5" customHeight="1">
      <c r="A175" s="72"/>
      <c r="B175" s="75">
        <v>8</v>
      </c>
      <c r="C175" s="95"/>
      <c r="D175" s="107"/>
      <c r="E175" s="100" t="s">
        <v>351</v>
      </c>
      <c r="F175" s="75">
        <f t="shared" si="6"/>
        <v>164</v>
      </c>
      <c r="G175" s="75"/>
      <c r="H175" s="85"/>
      <c r="I175" s="85"/>
      <c r="J175" s="85"/>
      <c r="K175" s="85"/>
      <c r="L175" s="85"/>
      <c r="M175" s="85"/>
      <c r="N175" s="85"/>
      <c r="O175" s="85"/>
      <c r="P175" s="85">
        <v>0</v>
      </c>
      <c r="Q175" s="86"/>
      <c r="S175" s="69"/>
    </row>
    <row r="176" spans="1:19" s="70" customFormat="1" ht="16.5" customHeight="1">
      <c r="A176" s="72"/>
      <c r="B176" s="75"/>
      <c r="C176" s="95"/>
      <c r="D176" s="107"/>
      <c r="E176" s="100" t="s">
        <v>352</v>
      </c>
      <c r="F176" s="75">
        <f t="shared" si="6"/>
        <v>165</v>
      </c>
      <c r="G176" s="75"/>
      <c r="H176" s="85"/>
      <c r="I176" s="85"/>
      <c r="J176" s="85"/>
      <c r="K176" s="85"/>
      <c r="L176" s="85"/>
      <c r="M176" s="85"/>
      <c r="N176" s="85"/>
      <c r="O176" s="85"/>
      <c r="P176" s="85">
        <v>0</v>
      </c>
      <c r="Q176" s="86"/>
      <c r="S176" s="69"/>
    </row>
    <row r="177" spans="1:19" s="70" customFormat="1" ht="18.75" customHeight="1">
      <c r="A177" s="72"/>
      <c r="B177" s="75"/>
      <c r="C177" s="95"/>
      <c r="D177" s="107"/>
      <c r="E177" s="100" t="s">
        <v>353</v>
      </c>
      <c r="F177" s="75">
        <f t="shared" si="6"/>
        <v>166</v>
      </c>
      <c r="G177" s="75"/>
      <c r="H177" s="85"/>
      <c r="I177" s="85"/>
      <c r="J177" s="85"/>
      <c r="K177" s="85"/>
      <c r="L177" s="85"/>
      <c r="M177" s="85"/>
      <c r="N177" s="85"/>
      <c r="O177" s="85"/>
      <c r="P177" s="85">
        <v>0</v>
      </c>
      <c r="Q177" s="86"/>
      <c r="S177" s="69"/>
    </row>
    <row r="178" spans="1:19" s="70" customFormat="1" ht="12.75">
      <c r="A178" s="102"/>
      <c r="B178" s="102"/>
      <c r="C178" s="102"/>
      <c r="D178" s="102"/>
      <c r="E178" s="102" t="s">
        <v>354</v>
      </c>
      <c r="F178" s="102">
        <v>167</v>
      </c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86"/>
      <c r="S178" s="69"/>
    </row>
    <row r="179" spans="1:19" s="70" customFormat="1" ht="12.75">
      <c r="A179" s="102"/>
      <c r="B179" s="102" t="s">
        <v>355</v>
      </c>
      <c r="C179" s="102"/>
      <c r="D179" s="102"/>
      <c r="E179" s="102" t="s">
        <v>356</v>
      </c>
      <c r="F179" s="102">
        <v>168</v>
      </c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86"/>
      <c r="S179" s="69"/>
    </row>
    <row r="180" spans="1:19" s="70" customFormat="1" ht="12.75">
      <c r="A180" s="102"/>
      <c r="B180" s="102"/>
      <c r="C180" s="102"/>
      <c r="D180" s="102"/>
      <c r="E180" s="102" t="s">
        <v>357</v>
      </c>
      <c r="F180" s="102">
        <v>169</v>
      </c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86"/>
      <c r="S180" s="69"/>
    </row>
    <row r="181" spans="1:19" s="70" customFormat="1" ht="15.75">
      <c r="A181" s="112"/>
      <c r="C181" s="112"/>
      <c r="D181" s="112"/>
      <c r="E181" s="112"/>
      <c r="F181" s="112"/>
      <c r="G181" s="112"/>
      <c r="H181" s="112"/>
      <c r="I181" s="112"/>
      <c r="J181" s="112"/>
      <c r="K181" s="113"/>
      <c r="L181" s="114"/>
      <c r="M181" s="114"/>
      <c r="N181" s="114"/>
      <c r="O181" s="114"/>
      <c r="P181" s="114"/>
      <c r="Q181" s="114"/>
      <c r="R181" s="115"/>
      <c r="S181" s="69"/>
    </row>
    <row r="182" spans="1:19" s="70" customFormat="1" ht="23.25" customHeight="1">
      <c r="A182" s="112"/>
      <c r="C182" s="112"/>
      <c r="D182" s="112"/>
      <c r="E182" s="112"/>
      <c r="F182" s="112"/>
      <c r="G182" s="112"/>
      <c r="H182" s="112"/>
      <c r="I182" s="112"/>
      <c r="J182" s="112"/>
      <c r="K182" s="113"/>
      <c r="L182" s="114"/>
      <c r="M182" s="114"/>
      <c r="N182" s="114"/>
      <c r="O182" s="114"/>
      <c r="P182" s="114"/>
      <c r="Q182" s="114"/>
      <c r="R182" s="115"/>
      <c r="S182" s="69"/>
    </row>
    <row r="183" spans="1:19" s="70" customFormat="1" ht="23.25" customHeight="1">
      <c r="A183" s="129"/>
      <c r="B183" s="130"/>
      <c r="C183" s="130"/>
      <c r="D183" s="130"/>
      <c r="E183" s="130"/>
      <c r="F183" s="130"/>
      <c r="G183" s="130"/>
      <c r="H183" s="130"/>
      <c r="I183" s="130"/>
      <c r="J183" s="130"/>
      <c r="K183" s="77"/>
      <c r="L183" s="105"/>
      <c r="M183" s="105"/>
      <c r="N183" s="105"/>
      <c r="O183" s="105"/>
      <c r="P183" s="105"/>
      <c r="Q183" s="105"/>
      <c r="R183" s="105"/>
      <c r="S183" s="69"/>
    </row>
    <row r="184" spans="1:19" s="70" customFormat="1" ht="15" hidden="1">
      <c r="A184" s="69"/>
      <c r="K184" s="77"/>
      <c r="L184" s="105"/>
      <c r="M184" s="105"/>
      <c r="N184" s="105"/>
      <c r="O184" s="105"/>
      <c r="P184" s="105"/>
      <c r="Q184" s="105"/>
      <c r="R184" s="105"/>
      <c r="S184" s="69"/>
    </row>
    <row r="185" spans="1:19" s="70" customFormat="1" ht="15" hidden="1">
      <c r="A185" s="69"/>
      <c r="C185" s="216" t="s">
        <v>358</v>
      </c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115"/>
      <c r="S185" s="69"/>
    </row>
    <row r="186" spans="1:19" s="70" customFormat="1" ht="15">
      <c r="A186" s="69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115"/>
      <c r="S186" s="69"/>
    </row>
    <row r="187" spans="1:19" s="70" customFormat="1" ht="33" customHeight="1">
      <c r="A187" s="69"/>
      <c r="C187" s="131"/>
      <c r="D187" s="131"/>
      <c r="E187" s="131"/>
      <c r="F187" s="132"/>
      <c r="G187" s="132"/>
      <c r="H187" s="132"/>
      <c r="I187" s="131"/>
      <c r="J187" s="131"/>
      <c r="K187" s="131"/>
      <c r="L187" s="131"/>
      <c r="M187" s="131"/>
      <c r="N187" s="131"/>
      <c r="O187" s="131"/>
      <c r="P187" s="131"/>
      <c r="Q187" s="131"/>
      <c r="S187" s="69"/>
    </row>
    <row r="188" spans="1:19" s="70" customFormat="1" ht="24.75" customHeight="1">
      <c r="A188" s="69"/>
      <c r="K188" s="77"/>
      <c r="L188" s="105"/>
      <c r="M188" s="105"/>
      <c r="N188" s="105"/>
      <c r="O188" s="105"/>
      <c r="P188" s="105"/>
      <c r="Q188" s="105"/>
      <c r="R188" s="105"/>
      <c r="S188" s="69"/>
    </row>
    <row r="189" spans="1:19" s="70" customFormat="1" ht="15">
      <c r="A189" s="69"/>
      <c r="K189" s="77"/>
      <c r="L189" s="105"/>
      <c r="M189" s="105"/>
      <c r="N189" s="105"/>
      <c r="O189" s="105"/>
      <c r="P189" s="105"/>
      <c r="Q189" s="105"/>
      <c r="R189" s="105"/>
      <c r="S189" s="69"/>
    </row>
    <row r="190" spans="1:19" s="70" customFormat="1" ht="15">
      <c r="A190" s="69"/>
      <c r="K190" s="77"/>
      <c r="L190" s="105"/>
      <c r="M190" s="105"/>
      <c r="N190" s="105"/>
      <c r="O190" s="105"/>
      <c r="P190" s="105"/>
      <c r="Q190" s="105"/>
      <c r="R190" s="105"/>
      <c r="S190" s="69"/>
    </row>
    <row r="191" spans="1:19" s="70" customFormat="1" ht="1.5" customHeight="1" hidden="1">
      <c r="A191" s="69"/>
      <c r="H191" s="133"/>
      <c r="S191" s="69"/>
    </row>
    <row r="192" spans="1:19" s="70" customFormat="1" ht="12.75">
      <c r="A192" s="69"/>
      <c r="S192" s="69"/>
    </row>
    <row r="193" spans="1:19" s="70" customFormat="1" ht="12.75">
      <c r="A193" s="69"/>
      <c r="S193" s="69"/>
    </row>
    <row r="194" spans="1:19" s="70" customFormat="1" ht="12.75">
      <c r="A194" s="69"/>
      <c r="S194" s="69"/>
    </row>
    <row r="195" spans="1:19" s="70" customFormat="1" ht="12.75">
      <c r="A195" s="69"/>
      <c r="S195" s="69"/>
    </row>
    <row r="196" spans="1:19" s="70" customFormat="1" ht="12.75">
      <c r="A196" s="69"/>
      <c r="S196" s="69"/>
    </row>
    <row r="197" spans="1:19" s="70" customFormat="1" ht="12.75">
      <c r="A197" s="69"/>
      <c r="S197" s="69"/>
    </row>
    <row r="198" spans="1:19" s="70" customFormat="1" ht="12.75">
      <c r="A198" s="69"/>
      <c r="S198" s="69"/>
    </row>
    <row r="199" spans="1:19" s="70" customFormat="1" ht="12.75">
      <c r="A199" s="69"/>
      <c r="S199" s="69"/>
    </row>
    <row r="200" spans="1:11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134"/>
    </row>
    <row r="201" ht="12.75">
      <c r="K201" s="134"/>
    </row>
    <row r="202" ht="12.75">
      <c r="K202" s="134"/>
    </row>
    <row r="203" ht="12.75">
      <c r="K203" s="134"/>
    </row>
    <row r="204" ht="12.75">
      <c r="K204" s="134"/>
    </row>
    <row r="205" ht="12.75">
      <c r="K205" s="134"/>
    </row>
    <row r="206" ht="12.75">
      <c r="K206" s="134"/>
    </row>
    <row r="207" ht="12.75">
      <c r="K207" s="134"/>
    </row>
    <row r="208" ht="12.75">
      <c r="K208" s="134"/>
    </row>
    <row r="209" ht="12.75">
      <c r="K209" s="134"/>
    </row>
    <row r="210" ht="12.75">
      <c r="K210" s="134"/>
    </row>
    <row r="211" ht="12.75">
      <c r="K211" s="134"/>
    </row>
    <row r="212" ht="12.75">
      <c r="K212" s="134"/>
    </row>
    <row r="213" ht="12.75">
      <c r="K213" s="134"/>
    </row>
    <row r="214" ht="12.75">
      <c r="K214" s="134"/>
    </row>
    <row r="215" ht="12.75">
      <c r="K215" s="134"/>
    </row>
    <row r="216" ht="12.75">
      <c r="K216" s="134"/>
    </row>
    <row r="217" ht="12.75">
      <c r="K217" s="134"/>
    </row>
    <row r="218" ht="12.75">
      <c r="K218" s="134"/>
    </row>
    <row r="219" ht="12.75">
      <c r="K219" s="134"/>
    </row>
    <row r="220" ht="12.75">
      <c r="K220" s="134"/>
    </row>
    <row r="221" ht="12.75">
      <c r="K221" s="134"/>
    </row>
    <row r="222" ht="12.75">
      <c r="K222" s="134"/>
    </row>
    <row r="223" ht="12.75">
      <c r="K223" s="134"/>
    </row>
  </sheetData>
  <sheetProtection/>
  <mergeCells count="92">
    <mergeCell ref="D169:E169"/>
    <mergeCell ref="C185:Q185"/>
    <mergeCell ref="C186:Q186"/>
    <mergeCell ref="D170:E170"/>
    <mergeCell ref="D171:E171"/>
    <mergeCell ref="D172:E172"/>
    <mergeCell ref="D173:E173"/>
    <mergeCell ref="D174:E174"/>
    <mergeCell ref="D161:E161"/>
    <mergeCell ref="D164:E164"/>
    <mergeCell ref="D165:E165"/>
    <mergeCell ref="D166:E166"/>
    <mergeCell ref="D167:E167"/>
    <mergeCell ref="D168:E168"/>
    <mergeCell ref="D147:E147"/>
    <mergeCell ref="D148:E148"/>
    <mergeCell ref="D151:E151"/>
    <mergeCell ref="D154:E154"/>
    <mergeCell ref="D155:E155"/>
    <mergeCell ref="D156:E156"/>
    <mergeCell ref="D130:E130"/>
    <mergeCell ref="D131:E131"/>
    <mergeCell ref="D134:E134"/>
    <mergeCell ref="D135:E135"/>
    <mergeCell ref="D137:E137"/>
    <mergeCell ref="D138:E138"/>
    <mergeCell ref="D124:E124"/>
    <mergeCell ref="D125:E125"/>
    <mergeCell ref="D127:E127"/>
    <mergeCell ref="D128:E128"/>
    <mergeCell ref="D126:E126"/>
    <mergeCell ref="D129:E129"/>
    <mergeCell ref="D113:E113"/>
    <mergeCell ref="D114:E114"/>
    <mergeCell ref="D115:E115"/>
    <mergeCell ref="D118:E118"/>
    <mergeCell ref="D122:E122"/>
    <mergeCell ref="D123:E123"/>
    <mergeCell ref="D103:E103"/>
    <mergeCell ref="D108:E108"/>
    <mergeCell ref="D109:E109"/>
    <mergeCell ref="D110:E110"/>
    <mergeCell ref="D111:E111"/>
    <mergeCell ref="D112:E112"/>
    <mergeCell ref="D90:E90"/>
    <mergeCell ref="D91:E91"/>
    <mergeCell ref="D96:E96"/>
    <mergeCell ref="D97:E97"/>
    <mergeCell ref="D98:E98"/>
    <mergeCell ref="D102:E102"/>
    <mergeCell ref="D76:E76"/>
    <mergeCell ref="D77:E77"/>
    <mergeCell ref="D78:E78"/>
    <mergeCell ref="D79:E79"/>
    <mergeCell ref="D88:E88"/>
    <mergeCell ref="D89:E89"/>
    <mergeCell ref="D58:E58"/>
    <mergeCell ref="D67:E67"/>
    <mergeCell ref="D72:E72"/>
    <mergeCell ref="D73:E73"/>
    <mergeCell ref="D74:E74"/>
    <mergeCell ref="D75:E75"/>
    <mergeCell ref="D50:E50"/>
    <mergeCell ref="D51:E51"/>
    <mergeCell ref="D52:E52"/>
    <mergeCell ref="D55:E55"/>
    <mergeCell ref="D56:E56"/>
    <mergeCell ref="D57:E57"/>
    <mergeCell ref="D41:E41"/>
    <mergeCell ref="D42:E42"/>
    <mergeCell ref="D43:E43"/>
    <mergeCell ref="D44:E44"/>
    <mergeCell ref="D47:E47"/>
    <mergeCell ref="D48:E48"/>
    <mergeCell ref="D34:E34"/>
    <mergeCell ref="D35:E35"/>
    <mergeCell ref="D36:E36"/>
    <mergeCell ref="D37:E37"/>
    <mergeCell ref="D38:E38"/>
    <mergeCell ref="B39:E39"/>
    <mergeCell ref="D18:E18"/>
    <mergeCell ref="D22:E22"/>
    <mergeCell ref="D23:E23"/>
    <mergeCell ref="D24:E24"/>
    <mergeCell ref="D32:E32"/>
    <mergeCell ref="D33:E33"/>
    <mergeCell ref="A6:Q6"/>
    <mergeCell ref="A7:Q7"/>
    <mergeCell ref="D10:E10"/>
    <mergeCell ref="D11:E11"/>
    <mergeCell ref="D12:E12"/>
    <mergeCell ref="D17:E17"/>
  </mergeCells>
  <printOptions horizontalCentered="1"/>
  <pageMargins left="0.7480314960629921" right="0.7480314960629921" top="1.1811023622047245" bottom="1.141732283464567" header="0.3937007874015748" footer="0.3937007874015748"/>
  <pageSetup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08"/>
  <sheetViews>
    <sheetView zoomScalePageLayoutView="0" workbookViewId="0" topLeftCell="A172">
      <selection activeCell="H8" sqref="H8"/>
    </sheetView>
  </sheetViews>
  <sheetFormatPr defaultColWidth="11.57421875" defaultRowHeight="12.75"/>
  <cols>
    <col min="1" max="1" width="3.28125" style="53" customWidth="1"/>
    <col min="2" max="2" width="4.140625" style="53" customWidth="1"/>
    <col min="3" max="3" width="4.00390625" style="53" customWidth="1"/>
    <col min="4" max="4" width="3.28125" style="53" customWidth="1"/>
    <col min="5" max="5" width="49.00390625" style="53" customWidth="1"/>
    <col min="6" max="6" width="4.57421875" style="53" customWidth="1"/>
    <col min="7" max="7" width="11.421875" style="54" customWidth="1"/>
    <col min="8" max="8" width="10.57421875" style="54" customWidth="1"/>
    <col min="9" max="9" width="12.57421875" style="54" hidden="1" customWidth="1"/>
    <col min="10" max="10" width="11.421875" style="54" customWidth="1"/>
    <col min="11" max="11" width="11.57421875" style="54" hidden="1" customWidth="1"/>
    <col min="12" max="12" width="10.140625" style="54" customWidth="1"/>
    <col min="13" max="13" width="0.13671875" style="54" hidden="1" customWidth="1"/>
    <col min="14" max="14" width="12.57421875" style="54" customWidth="1"/>
    <col min="15" max="15" width="0.13671875" style="53" hidden="1" customWidth="1"/>
    <col min="16" max="16" width="11.57421875" style="53" hidden="1" customWidth="1"/>
    <col min="17" max="17" width="11.57421875" style="53" customWidth="1"/>
    <col min="18" max="69" width="11.57421875" style="56" customWidth="1"/>
    <col min="70" max="16384" width="11.57421875" style="53" customWidth="1"/>
  </cols>
  <sheetData>
    <row r="1" spans="1:17" ht="15">
      <c r="A1" s="52"/>
      <c r="B1" s="52"/>
      <c r="C1" s="52"/>
      <c r="D1" s="52"/>
      <c r="E1" s="52" t="s">
        <v>359</v>
      </c>
      <c r="L1" s="55"/>
      <c r="M1" s="55"/>
      <c r="N1" s="55"/>
      <c r="Q1" s="56"/>
    </row>
    <row r="2" spans="1:17" ht="15">
      <c r="A2" s="52"/>
      <c r="E2" s="53" t="s">
        <v>360</v>
      </c>
      <c r="Q2" s="56"/>
    </row>
    <row r="3" spans="1:17" ht="15">
      <c r="A3" s="52"/>
      <c r="N3" s="55" t="s">
        <v>361</v>
      </c>
      <c r="Q3" s="56"/>
    </row>
    <row r="4" spans="1:17" ht="15">
      <c r="A4" s="52"/>
      <c r="E4" s="52" t="s">
        <v>362</v>
      </c>
      <c r="Q4" s="56"/>
    </row>
    <row r="5" spans="5:17" ht="15">
      <c r="E5" s="52" t="s">
        <v>363</v>
      </c>
      <c r="F5" s="52"/>
      <c r="G5" s="55"/>
      <c r="H5" s="55"/>
      <c r="I5" s="55"/>
      <c r="J5" s="55"/>
      <c r="K5" s="55"/>
      <c r="L5" s="55"/>
      <c r="Q5" s="56"/>
    </row>
    <row r="6" spans="5:17" ht="15">
      <c r="E6" s="52"/>
      <c r="Q6" s="55"/>
    </row>
    <row r="7" spans="5:17" ht="1.5" customHeight="1">
      <c r="E7" s="52"/>
      <c r="Q7" s="56"/>
    </row>
    <row r="8" spans="1:69" s="63" customFormat="1" ht="48" customHeight="1">
      <c r="A8" s="57" t="s">
        <v>364</v>
      </c>
      <c r="B8" s="57"/>
      <c r="C8" s="57"/>
      <c r="D8" s="57"/>
      <c r="E8" s="58" t="s">
        <v>365</v>
      </c>
      <c r="F8" s="58" t="s">
        <v>366</v>
      </c>
      <c r="G8" s="60" t="s">
        <v>581</v>
      </c>
      <c r="H8" s="59" t="s">
        <v>367</v>
      </c>
      <c r="I8" s="60" t="s">
        <v>368</v>
      </c>
      <c r="J8" s="59" t="s">
        <v>369</v>
      </c>
      <c r="K8" s="60" t="s">
        <v>370</v>
      </c>
      <c r="L8" s="59" t="s">
        <v>371</v>
      </c>
      <c r="M8" s="60" t="s">
        <v>372</v>
      </c>
      <c r="N8" s="59" t="s">
        <v>373</v>
      </c>
      <c r="O8" s="60" t="s">
        <v>374</v>
      </c>
      <c r="P8" s="61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s="63" customFormat="1" ht="0.75" customHeight="1">
      <c r="A9" s="63" t="s">
        <v>375</v>
      </c>
      <c r="B9" s="64"/>
      <c r="C9" s="64"/>
      <c r="D9" s="64"/>
      <c r="E9" s="65"/>
      <c r="F9" s="65" t="s">
        <v>376</v>
      </c>
      <c r="G9" s="66" t="s">
        <v>377</v>
      </c>
      <c r="H9" s="66" t="s">
        <v>19</v>
      </c>
      <c r="I9" s="66"/>
      <c r="J9" s="66" t="s">
        <v>29</v>
      </c>
      <c r="K9" s="67"/>
      <c r="L9" s="66" t="s">
        <v>61</v>
      </c>
      <c r="M9" s="66"/>
      <c r="N9" s="66" t="s">
        <v>65</v>
      </c>
      <c r="O9" s="59"/>
      <c r="P9" s="61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s="63" customFormat="1" ht="18" customHeight="1">
      <c r="A10" s="63" t="s">
        <v>375</v>
      </c>
      <c r="B10" s="57"/>
      <c r="C10" s="57"/>
      <c r="D10" s="57"/>
      <c r="E10" s="58"/>
      <c r="F10" s="58" t="s">
        <v>376</v>
      </c>
      <c r="G10" s="140"/>
      <c r="H10" s="141">
        <v>2014</v>
      </c>
      <c r="I10" s="141"/>
      <c r="J10" s="141">
        <v>2014</v>
      </c>
      <c r="K10" s="141"/>
      <c r="L10" s="141">
        <v>2014</v>
      </c>
      <c r="M10" s="141"/>
      <c r="N10" s="141">
        <v>2014</v>
      </c>
      <c r="O10" s="57">
        <v>2013</v>
      </c>
      <c r="P10" s="6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s="63" customFormat="1" ht="14.25" hidden="1">
      <c r="A11" s="63">
        <v>0</v>
      </c>
      <c r="E11" s="142">
        <v>1</v>
      </c>
      <c r="F11" s="142"/>
      <c r="G11" s="143"/>
      <c r="H11" s="143"/>
      <c r="I11" s="143"/>
      <c r="J11" s="143"/>
      <c r="K11" s="143"/>
      <c r="L11" s="143"/>
      <c r="M11" s="143"/>
      <c r="N11" s="144"/>
      <c r="P11" s="6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</row>
    <row r="12" spans="1:69" s="63" customFormat="1" ht="14.25">
      <c r="A12" s="63" t="s">
        <v>378</v>
      </c>
      <c r="C12" s="63" t="s">
        <v>379</v>
      </c>
      <c r="F12" s="142">
        <v>1</v>
      </c>
      <c r="G12" s="145">
        <f>G14+G39</f>
        <v>26500</v>
      </c>
      <c r="H12" s="146">
        <f>H13+H39</f>
        <v>7110</v>
      </c>
      <c r="I12" s="146"/>
      <c r="J12" s="146">
        <f>J13+J39</f>
        <v>7110</v>
      </c>
      <c r="K12" s="146"/>
      <c r="L12" s="146">
        <f>L13+L39</f>
        <v>7052</v>
      </c>
      <c r="M12" s="146">
        <f>M14+M40+M39</f>
        <v>10853661</v>
      </c>
      <c r="N12" s="146">
        <f>N13+N39</f>
        <v>5228</v>
      </c>
      <c r="P12" s="61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2:69" s="63" customFormat="1" ht="14.25">
      <c r="B13" s="63">
        <v>1</v>
      </c>
      <c r="C13" s="63" t="s">
        <v>380</v>
      </c>
      <c r="F13" s="142">
        <v>2</v>
      </c>
      <c r="G13" s="145">
        <f>G16+G29</f>
        <v>26497</v>
      </c>
      <c r="H13" s="146">
        <f>H16+H29</f>
        <v>7109</v>
      </c>
      <c r="I13" s="146"/>
      <c r="J13" s="146">
        <f>J16+J29</f>
        <v>7109</v>
      </c>
      <c r="K13" s="146"/>
      <c r="L13" s="146">
        <f>L16+L29</f>
        <v>7051.5</v>
      </c>
      <c r="M13" s="146"/>
      <c r="N13" s="146">
        <f>N16+N29</f>
        <v>5227.5</v>
      </c>
      <c r="P13" s="61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</row>
    <row r="14" spans="6:69" s="63" customFormat="1" ht="14.25">
      <c r="F14" s="147"/>
      <c r="G14" s="145">
        <f>G16+G29+P30</f>
        <v>26497</v>
      </c>
      <c r="H14" s="146">
        <f>H16+H29</f>
        <v>7109</v>
      </c>
      <c r="I14" s="146"/>
      <c r="J14" s="146">
        <f>J16+J29</f>
        <v>7109</v>
      </c>
      <c r="K14" s="146"/>
      <c r="L14" s="146">
        <f>L16+L29</f>
        <v>7051.5</v>
      </c>
      <c r="M14" s="146">
        <f>M16+M21+M23+M27+M28+M30</f>
        <v>10851756</v>
      </c>
      <c r="N14" s="146">
        <f>N16+N29</f>
        <v>5227.5</v>
      </c>
      <c r="P14" s="61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</row>
    <row r="15" spans="3:69" s="63" customFormat="1" ht="14.25">
      <c r="C15" s="63" t="s">
        <v>381</v>
      </c>
      <c r="D15" s="148" t="s">
        <v>382</v>
      </c>
      <c r="F15" s="147">
        <v>3</v>
      </c>
      <c r="G15" s="145"/>
      <c r="H15" s="146"/>
      <c r="I15" s="146"/>
      <c r="J15" s="146"/>
      <c r="K15" s="146"/>
      <c r="L15" s="146"/>
      <c r="M15" s="146"/>
      <c r="N15" s="146"/>
      <c r="P15" s="61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</row>
    <row r="16" spans="4:69" s="63" customFormat="1" ht="14.25">
      <c r="D16" s="148" t="s">
        <v>383</v>
      </c>
      <c r="F16" s="147"/>
      <c r="G16" s="145">
        <f>G18+G19+G20</f>
        <v>26492</v>
      </c>
      <c r="H16" s="146">
        <f>H17+H18+H19+H20</f>
        <v>7107</v>
      </c>
      <c r="I16" s="146"/>
      <c r="J16" s="146">
        <f>J17+J18+J19+J20</f>
        <v>7107</v>
      </c>
      <c r="K16" s="146"/>
      <c r="L16" s="146">
        <f>L18+L19+L20</f>
        <v>7051</v>
      </c>
      <c r="M16" s="146">
        <f>M17+M18+M19+M20</f>
        <v>10851756</v>
      </c>
      <c r="N16" s="146">
        <f>N18+N19+N20</f>
        <v>5227</v>
      </c>
      <c r="P16" s="61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</row>
    <row r="17" spans="4:69" s="63" customFormat="1" ht="14.25">
      <c r="D17" s="148" t="s">
        <v>384</v>
      </c>
      <c r="E17" s="63" t="s">
        <v>144</v>
      </c>
      <c r="F17" s="147">
        <v>4</v>
      </c>
      <c r="G17" s="145">
        <v>0</v>
      </c>
      <c r="H17" s="146">
        <v>0</v>
      </c>
      <c r="I17" s="146"/>
      <c r="J17" s="146">
        <v>0</v>
      </c>
      <c r="K17" s="146"/>
      <c r="L17" s="146">
        <v>0</v>
      </c>
      <c r="M17" s="146"/>
      <c r="N17" s="146"/>
      <c r="P17" s="61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</row>
    <row r="18" spans="4:69" s="63" customFormat="1" ht="14.25">
      <c r="D18" s="148" t="s">
        <v>385</v>
      </c>
      <c r="E18" s="63" t="s">
        <v>146</v>
      </c>
      <c r="F18" s="147">
        <v>5</v>
      </c>
      <c r="G18" s="145">
        <v>26177</v>
      </c>
      <c r="H18" s="146">
        <v>7000</v>
      </c>
      <c r="I18" s="146"/>
      <c r="J18" s="146">
        <v>7000</v>
      </c>
      <c r="K18" s="146"/>
      <c r="L18" s="146">
        <v>7000</v>
      </c>
      <c r="M18" s="146">
        <v>10677354</v>
      </c>
      <c r="N18" s="146">
        <v>5177</v>
      </c>
      <c r="P18" s="61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</row>
    <row r="19" spans="4:69" s="63" customFormat="1" ht="14.25">
      <c r="D19" s="148" t="s">
        <v>386</v>
      </c>
      <c r="E19" s="63" t="s">
        <v>148</v>
      </c>
      <c r="F19" s="147">
        <v>6</v>
      </c>
      <c r="G19" s="145">
        <v>15</v>
      </c>
      <c r="H19" s="146">
        <v>7</v>
      </c>
      <c r="I19" s="146"/>
      <c r="J19" s="146">
        <v>7</v>
      </c>
      <c r="K19" s="146"/>
      <c r="L19" s="146">
        <v>1</v>
      </c>
      <c r="M19" s="146">
        <v>11262</v>
      </c>
      <c r="N19" s="146">
        <v>0</v>
      </c>
      <c r="P19" s="61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</row>
    <row r="20" spans="4:69" s="63" customFormat="1" ht="14.25">
      <c r="D20" s="148" t="s">
        <v>387</v>
      </c>
      <c r="E20" s="63" t="s">
        <v>388</v>
      </c>
      <c r="F20" s="147">
        <v>7</v>
      </c>
      <c r="G20" s="145">
        <v>300</v>
      </c>
      <c r="H20" s="146">
        <v>100</v>
      </c>
      <c r="I20" s="146"/>
      <c r="J20" s="146">
        <v>100</v>
      </c>
      <c r="K20" s="146"/>
      <c r="L20" s="146">
        <v>50</v>
      </c>
      <c r="M20" s="146">
        <v>163140</v>
      </c>
      <c r="N20" s="146">
        <v>50</v>
      </c>
      <c r="P20" s="61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</row>
    <row r="21" spans="3:69" s="63" customFormat="1" ht="14.25">
      <c r="C21" s="63" t="s">
        <v>389</v>
      </c>
      <c r="D21" s="148" t="s">
        <v>151</v>
      </c>
      <c r="F21" s="147">
        <v>8</v>
      </c>
      <c r="G21" s="145">
        <v>0</v>
      </c>
      <c r="H21" s="146">
        <v>0</v>
      </c>
      <c r="I21" s="146"/>
      <c r="J21" s="146">
        <v>0</v>
      </c>
      <c r="K21" s="146"/>
      <c r="L21" s="146">
        <v>0</v>
      </c>
      <c r="M21" s="146"/>
      <c r="N21" s="146">
        <v>0</v>
      </c>
      <c r="P21" s="61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</row>
    <row r="22" spans="3:69" s="63" customFormat="1" ht="19.5" customHeight="1">
      <c r="C22" s="63" t="s">
        <v>390</v>
      </c>
      <c r="D22" s="221" t="s">
        <v>391</v>
      </c>
      <c r="E22" s="222"/>
      <c r="F22" s="147">
        <v>9</v>
      </c>
      <c r="G22" s="145">
        <v>0</v>
      </c>
      <c r="H22" s="146">
        <v>0</v>
      </c>
      <c r="I22" s="146"/>
      <c r="J22" s="146">
        <v>0</v>
      </c>
      <c r="K22" s="146"/>
      <c r="L22" s="146">
        <v>0</v>
      </c>
      <c r="M22" s="146"/>
      <c r="N22" s="146">
        <v>0</v>
      </c>
      <c r="P22" s="61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</row>
    <row r="23" spans="4:69" s="63" customFormat="1" ht="14.25">
      <c r="D23" s="148" t="s">
        <v>392</v>
      </c>
      <c r="F23" s="147"/>
      <c r="G23" s="145">
        <v>0</v>
      </c>
      <c r="H23" s="146">
        <v>0</v>
      </c>
      <c r="I23" s="146"/>
      <c r="J23" s="146"/>
      <c r="K23" s="146"/>
      <c r="L23" s="146">
        <v>0</v>
      </c>
      <c r="M23" s="146"/>
      <c r="N23" s="146">
        <v>0</v>
      </c>
      <c r="P23" s="61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</row>
    <row r="24" spans="4:69" s="63" customFormat="1" ht="14.25">
      <c r="D24" s="148" t="s">
        <v>393</v>
      </c>
      <c r="E24" s="63" t="s">
        <v>394</v>
      </c>
      <c r="F24" s="147">
        <v>10</v>
      </c>
      <c r="G24" s="145">
        <v>0</v>
      </c>
      <c r="H24" s="146">
        <v>0</v>
      </c>
      <c r="I24" s="146"/>
      <c r="J24" s="146">
        <v>0</v>
      </c>
      <c r="K24" s="146"/>
      <c r="L24" s="146">
        <v>0</v>
      </c>
      <c r="M24" s="146"/>
      <c r="N24" s="146">
        <v>0</v>
      </c>
      <c r="P24" s="61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</row>
    <row r="25" spans="4:69" s="63" customFormat="1" ht="14.25">
      <c r="D25" s="148" t="s">
        <v>395</v>
      </c>
      <c r="E25" s="63" t="s">
        <v>396</v>
      </c>
      <c r="F25" s="147">
        <v>11</v>
      </c>
      <c r="G25" s="145">
        <v>0</v>
      </c>
      <c r="H25" s="146">
        <v>0</v>
      </c>
      <c r="I25" s="146"/>
      <c r="J25" s="146">
        <v>0</v>
      </c>
      <c r="K25" s="146"/>
      <c r="L25" s="146">
        <v>0</v>
      </c>
      <c r="M25" s="146"/>
      <c r="N25" s="146">
        <v>0</v>
      </c>
      <c r="P25" s="61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</row>
    <row r="26" spans="4:69" s="63" customFormat="1" ht="14.25">
      <c r="D26" s="148" t="s">
        <v>397</v>
      </c>
      <c r="E26" s="63" t="s">
        <v>398</v>
      </c>
      <c r="F26" s="147">
        <v>12</v>
      </c>
      <c r="G26" s="145">
        <f>G33</f>
        <v>0</v>
      </c>
      <c r="H26" s="146">
        <v>0</v>
      </c>
      <c r="I26" s="146"/>
      <c r="J26" s="146">
        <v>0</v>
      </c>
      <c r="K26" s="146"/>
      <c r="L26" s="146">
        <v>0</v>
      </c>
      <c r="M26" s="146"/>
      <c r="N26" s="146">
        <v>0</v>
      </c>
      <c r="P26" s="61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</row>
    <row r="27" spans="3:69" s="63" customFormat="1" ht="14.25">
      <c r="C27" s="63" t="s">
        <v>399</v>
      </c>
      <c r="D27" s="148" t="s">
        <v>158</v>
      </c>
      <c r="F27" s="147">
        <v>12</v>
      </c>
      <c r="G27" s="145">
        <v>0</v>
      </c>
      <c r="H27" s="146">
        <v>0</v>
      </c>
      <c r="I27" s="146"/>
      <c r="J27" s="146">
        <v>0</v>
      </c>
      <c r="K27" s="146"/>
      <c r="L27" s="146">
        <v>0</v>
      </c>
      <c r="M27" s="146"/>
      <c r="N27" s="146"/>
      <c r="P27" s="61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</row>
    <row r="28" spans="3:69" s="63" customFormat="1" ht="14.25">
      <c r="C28" s="63" t="s">
        <v>400</v>
      </c>
      <c r="D28" s="148" t="s">
        <v>401</v>
      </c>
      <c r="F28" s="147">
        <v>13</v>
      </c>
      <c r="G28" s="145">
        <v>0</v>
      </c>
      <c r="H28" s="146">
        <v>0</v>
      </c>
      <c r="I28" s="146"/>
      <c r="J28" s="146">
        <v>0</v>
      </c>
      <c r="K28" s="146"/>
      <c r="L28" s="146">
        <v>0</v>
      </c>
      <c r="M28" s="146"/>
      <c r="N28" s="146">
        <v>0</v>
      </c>
      <c r="P28" s="61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</row>
    <row r="29" spans="3:69" s="63" customFormat="1" ht="14.25">
      <c r="C29" s="63" t="s">
        <v>402</v>
      </c>
      <c r="D29" s="148" t="s">
        <v>403</v>
      </c>
      <c r="F29" s="147">
        <v>14</v>
      </c>
      <c r="G29" s="145">
        <f>G38</f>
        <v>5</v>
      </c>
      <c r="H29" s="146">
        <v>2</v>
      </c>
      <c r="I29" s="146"/>
      <c r="J29" s="146">
        <v>2</v>
      </c>
      <c r="K29" s="146"/>
      <c r="L29" s="146">
        <v>0.5</v>
      </c>
      <c r="M29" s="146"/>
      <c r="N29" s="146">
        <v>0.5</v>
      </c>
      <c r="P29" s="61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</row>
    <row r="30" spans="4:69" s="63" customFormat="1" ht="14.25">
      <c r="D30" s="148" t="s">
        <v>383</v>
      </c>
      <c r="F30" s="147"/>
      <c r="G30" s="145"/>
      <c r="H30" s="146"/>
      <c r="I30" s="146"/>
      <c r="J30" s="146"/>
      <c r="K30" s="146"/>
      <c r="L30" s="146"/>
      <c r="M30" s="146">
        <v>0</v>
      </c>
      <c r="N30" s="146"/>
      <c r="P30" s="61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1" spans="4:69" s="63" customFormat="1" ht="14.25">
      <c r="D31" s="148" t="s">
        <v>404</v>
      </c>
      <c r="E31" s="63" t="s">
        <v>165</v>
      </c>
      <c r="F31" s="147">
        <v>15</v>
      </c>
      <c r="G31" s="145">
        <v>0</v>
      </c>
      <c r="H31" s="146">
        <v>0</v>
      </c>
      <c r="I31" s="146"/>
      <c r="J31" s="146">
        <v>0</v>
      </c>
      <c r="K31" s="146"/>
      <c r="L31" s="146">
        <v>0</v>
      </c>
      <c r="M31" s="146"/>
      <c r="N31" s="146"/>
      <c r="P31" s="61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</row>
    <row r="32" spans="4:69" s="63" customFormat="1" ht="14.25">
      <c r="D32" s="148" t="s">
        <v>405</v>
      </c>
      <c r="E32" s="63" t="s">
        <v>406</v>
      </c>
      <c r="F32" s="147">
        <v>16</v>
      </c>
      <c r="G32" s="145">
        <v>0</v>
      </c>
      <c r="H32" s="146">
        <v>0</v>
      </c>
      <c r="I32" s="146"/>
      <c r="J32" s="146">
        <v>0</v>
      </c>
      <c r="K32" s="146"/>
      <c r="L32" s="146">
        <v>0</v>
      </c>
      <c r="M32" s="146"/>
      <c r="N32" s="146">
        <v>0</v>
      </c>
      <c r="P32" s="61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</row>
    <row r="33" spans="5:69" s="63" customFormat="1" ht="14.25">
      <c r="E33" s="63" t="s">
        <v>407</v>
      </c>
      <c r="F33" s="147"/>
      <c r="G33" s="145">
        <v>0</v>
      </c>
      <c r="H33" s="146">
        <v>0</v>
      </c>
      <c r="I33" s="146"/>
      <c r="J33" s="146">
        <v>0</v>
      </c>
      <c r="K33" s="146"/>
      <c r="L33" s="146">
        <v>0</v>
      </c>
      <c r="M33" s="146"/>
      <c r="N33" s="146">
        <v>0</v>
      </c>
      <c r="P33" s="61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</row>
    <row r="34" spans="5:69" s="63" customFormat="1" ht="14.25">
      <c r="E34" s="63" t="s">
        <v>408</v>
      </c>
      <c r="F34" s="147">
        <v>17</v>
      </c>
      <c r="G34" s="145"/>
      <c r="H34" s="146">
        <v>0</v>
      </c>
      <c r="I34" s="146"/>
      <c r="J34" s="146"/>
      <c r="K34" s="146"/>
      <c r="L34" s="146">
        <v>0</v>
      </c>
      <c r="M34" s="146"/>
      <c r="N34" s="146">
        <v>0</v>
      </c>
      <c r="P34" s="61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</row>
    <row r="35" spans="5:69" s="63" customFormat="1" ht="14.25">
      <c r="E35" s="63" t="s">
        <v>409</v>
      </c>
      <c r="F35" s="147">
        <v>18</v>
      </c>
      <c r="G35" s="145">
        <v>0</v>
      </c>
      <c r="H35" s="146">
        <v>0</v>
      </c>
      <c r="I35" s="146"/>
      <c r="J35" s="146">
        <v>0</v>
      </c>
      <c r="K35" s="146"/>
      <c r="L35" s="146">
        <v>0</v>
      </c>
      <c r="M35" s="146"/>
      <c r="N35" s="146">
        <v>0</v>
      </c>
      <c r="P35" s="61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</row>
    <row r="36" spans="4:69" s="63" customFormat="1" ht="14.25">
      <c r="D36" s="63" t="s">
        <v>410</v>
      </c>
      <c r="E36" s="63" t="s">
        <v>411</v>
      </c>
      <c r="F36" s="147">
        <v>19</v>
      </c>
      <c r="G36" s="145">
        <v>0</v>
      </c>
      <c r="H36" s="146">
        <v>0</v>
      </c>
      <c r="I36" s="146"/>
      <c r="J36" s="146">
        <v>0</v>
      </c>
      <c r="K36" s="146"/>
      <c r="L36" s="146">
        <v>0</v>
      </c>
      <c r="M36" s="146"/>
      <c r="N36" s="146">
        <v>0</v>
      </c>
      <c r="P36" s="61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</row>
    <row r="37" spans="4:69" s="63" customFormat="1" ht="14.25">
      <c r="D37" s="63" t="s">
        <v>412</v>
      </c>
      <c r="E37" s="63" t="s">
        <v>173</v>
      </c>
      <c r="F37" s="147">
        <v>20</v>
      </c>
      <c r="G37" s="145">
        <v>0</v>
      </c>
      <c r="H37" s="146">
        <v>0</v>
      </c>
      <c r="I37" s="146"/>
      <c r="J37" s="146">
        <v>0</v>
      </c>
      <c r="K37" s="146"/>
      <c r="L37" s="146">
        <v>0</v>
      </c>
      <c r="M37" s="146"/>
      <c r="N37" s="146">
        <v>0</v>
      </c>
      <c r="P37" s="61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4:69" s="63" customFormat="1" ht="14.25">
      <c r="D38" s="63" t="s">
        <v>413</v>
      </c>
      <c r="E38" s="63" t="s">
        <v>388</v>
      </c>
      <c r="F38" s="147">
        <v>21</v>
      </c>
      <c r="G38" s="145">
        <v>5</v>
      </c>
      <c r="H38" s="146">
        <v>2</v>
      </c>
      <c r="I38" s="146"/>
      <c r="J38" s="146">
        <v>2</v>
      </c>
      <c r="K38" s="146"/>
      <c r="L38" s="146">
        <v>0.5</v>
      </c>
      <c r="M38" s="146">
        <v>100</v>
      </c>
      <c r="N38" s="146">
        <v>0.5</v>
      </c>
      <c r="P38" s="61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</row>
    <row r="39" spans="2:69" s="63" customFormat="1" ht="14.25">
      <c r="B39" s="63">
        <v>2</v>
      </c>
      <c r="C39" s="63" t="s">
        <v>414</v>
      </c>
      <c r="F39" s="147">
        <v>22</v>
      </c>
      <c r="G39" s="145">
        <f>G44</f>
        <v>3</v>
      </c>
      <c r="H39" s="146">
        <v>1</v>
      </c>
      <c r="I39" s="146"/>
      <c r="J39" s="146">
        <v>1</v>
      </c>
      <c r="K39" s="146"/>
      <c r="L39" s="146">
        <v>0.5</v>
      </c>
      <c r="M39" s="146">
        <f>M44</f>
        <v>1905</v>
      </c>
      <c r="N39" s="146">
        <v>0.5</v>
      </c>
      <c r="P39" s="61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</row>
    <row r="40" spans="4:69" s="63" customFormat="1" ht="14.25">
      <c r="D40" s="63" t="s">
        <v>415</v>
      </c>
      <c r="F40" s="147"/>
      <c r="G40" s="145"/>
      <c r="H40" s="146"/>
      <c r="I40" s="146"/>
      <c r="J40" s="146"/>
      <c r="K40" s="146"/>
      <c r="L40" s="146"/>
      <c r="M40" s="146"/>
      <c r="N40" s="146"/>
      <c r="P40" s="61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</row>
    <row r="41" spans="3:69" s="63" customFormat="1" ht="14.25">
      <c r="C41" s="63" t="s">
        <v>381</v>
      </c>
      <c r="D41" s="63" t="s">
        <v>416</v>
      </c>
      <c r="F41" s="147">
        <v>23</v>
      </c>
      <c r="G41" s="145"/>
      <c r="H41" s="146"/>
      <c r="I41" s="146"/>
      <c r="J41" s="146"/>
      <c r="K41" s="146"/>
      <c r="L41" s="146"/>
      <c r="M41" s="146"/>
      <c r="N41" s="146"/>
      <c r="P41" s="61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</row>
    <row r="42" spans="3:69" s="63" customFormat="1" ht="14.25">
      <c r="C42" s="63" t="s">
        <v>389</v>
      </c>
      <c r="D42" s="63" t="s">
        <v>417</v>
      </c>
      <c r="F42" s="147">
        <v>24</v>
      </c>
      <c r="G42" s="145"/>
      <c r="H42" s="146"/>
      <c r="I42" s="146"/>
      <c r="J42" s="146"/>
      <c r="K42" s="146"/>
      <c r="L42" s="146"/>
      <c r="M42" s="146"/>
      <c r="N42" s="146"/>
      <c r="P42" s="61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</row>
    <row r="43" spans="3:69" s="63" customFormat="1" ht="14.25">
      <c r="C43" s="63" t="s">
        <v>84</v>
      </c>
      <c r="D43" s="63" t="s">
        <v>418</v>
      </c>
      <c r="F43" s="147">
        <v>25</v>
      </c>
      <c r="G43" s="145"/>
      <c r="H43" s="146"/>
      <c r="I43" s="146"/>
      <c r="J43" s="146"/>
      <c r="K43" s="146"/>
      <c r="L43" s="146"/>
      <c r="M43" s="146"/>
      <c r="N43" s="146"/>
      <c r="P43" s="61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</row>
    <row r="44" spans="3:69" s="63" customFormat="1" ht="14.25">
      <c r="C44" s="63" t="s">
        <v>399</v>
      </c>
      <c r="D44" s="63" t="s">
        <v>419</v>
      </c>
      <c r="F44" s="147">
        <v>26</v>
      </c>
      <c r="G44" s="146">
        <v>3</v>
      </c>
      <c r="H44" s="146">
        <v>1</v>
      </c>
      <c r="I44" s="146"/>
      <c r="J44" s="146">
        <v>1</v>
      </c>
      <c r="K44" s="146"/>
      <c r="L44" s="146">
        <v>0.5</v>
      </c>
      <c r="M44" s="146">
        <v>1905</v>
      </c>
      <c r="N44" s="146">
        <v>0.5</v>
      </c>
      <c r="P44" s="61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</row>
    <row r="45" spans="3:69" s="63" customFormat="1" ht="14.25">
      <c r="C45" s="63" t="s">
        <v>400</v>
      </c>
      <c r="D45" s="63" t="s">
        <v>420</v>
      </c>
      <c r="F45" s="147">
        <v>27</v>
      </c>
      <c r="G45" s="145"/>
      <c r="H45" s="145"/>
      <c r="I45" s="146"/>
      <c r="J45" s="146"/>
      <c r="K45" s="146"/>
      <c r="L45" s="146"/>
      <c r="M45" s="146"/>
      <c r="N45" s="146"/>
      <c r="P45" s="61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  <row r="46" spans="2:69" s="63" customFormat="1" ht="14.25">
      <c r="B46" s="63">
        <v>3</v>
      </c>
      <c r="C46" s="63" t="s">
        <v>28</v>
      </c>
      <c r="F46" s="147">
        <v>28</v>
      </c>
      <c r="G46" s="145">
        <v>0</v>
      </c>
      <c r="H46" s="146">
        <v>0</v>
      </c>
      <c r="I46" s="146"/>
      <c r="J46" s="146">
        <v>0</v>
      </c>
      <c r="K46" s="146"/>
      <c r="L46" s="146">
        <v>0</v>
      </c>
      <c r="M46" s="146"/>
      <c r="N46" s="146">
        <v>0</v>
      </c>
      <c r="P46" s="61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</row>
    <row r="47" spans="1:69" s="63" customFormat="1" ht="14.25">
      <c r="A47" s="63" t="s">
        <v>421</v>
      </c>
      <c r="C47" s="63" t="s">
        <v>422</v>
      </c>
      <c r="F47" s="147">
        <v>29</v>
      </c>
      <c r="G47" s="145">
        <f>G48+G179</f>
        <v>26000</v>
      </c>
      <c r="H47" s="146">
        <f>H48+H179</f>
        <v>9185</v>
      </c>
      <c r="I47" s="146"/>
      <c r="J47" s="146">
        <f>J48+J179</f>
        <v>9826</v>
      </c>
      <c r="K47" s="146">
        <f>K48+K179</f>
        <v>4698816</v>
      </c>
      <c r="L47" s="146">
        <f>L48+L179</f>
        <v>3980</v>
      </c>
      <c r="M47" s="146">
        <f>M48+M179</f>
        <v>10862857</v>
      </c>
      <c r="N47" s="146">
        <f>N48+N179</f>
        <v>3009</v>
      </c>
      <c r="P47" s="6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</row>
    <row r="48" spans="2:69" s="63" customFormat="1" ht="14.25">
      <c r="B48" s="63">
        <v>1</v>
      </c>
      <c r="E48" s="63" t="s">
        <v>423</v>
      </c>
      <c r="F48" s="147">
        <v>30</v>
      </c>
      <c r="G48" s="145">
        <f>G50+G108+G116+G159</f>
        <v>25998</v>
      </c>
      <c r="H48" s="146">
        <f>H50+H108+H116+H159</f>
        <v>9184</v>
      </c>
      <c r="I48" s="146"/>
      <c r="J48" s="146">
        <f>J50+J108+J116+J159</f>
        <v>9825</v>
      </c>
      <c r="K48" s="146">
        <f>K50+K108+K116+K160</f>
        <v>4698816</v>
      </c>
      <c r="L48" s="146">
        <f>L50+L108+L116+L159</f>
        <v>3980</v>
      </c>
      <c r="M48" s="146">
        <f>M50+M108+M116+M159</f>
        <v>10862857</v>
      </c>
      <c r="N48" s="146">
        <f>N50+N108+N116+N159</f>
        <v>3009</v>
      </c>
      <c r="P48" s="61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4:69" s="63" customFormat="1" ht="14.25">
      <c r="D49" s="63" t="s">
        <v>383</v>
      </c>
      <c r="F49" s="147"/>
      <c r="G49" s="145"/>
      <c r="H49" s="146"/>
      <c r="I49" s="146">
        <f>I50+I108+I116+I160</f>
        <v>2136940</v>
      </c>
      <c r="J49" s="146"/>
      <c r="K49" s="146"/>
      <c r="L49" s="146"/>
      <c r="M49" s="146"/>
      <c r="N49" s="146"/>
      <c r="P49" s="6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</row>
    <row r="50" spans="3:69" s="63" customFormat="1" ht="14.25">
      <c r="C50" s="63" t="s">
        <v>424</v>
      </c>
      <c r="D50" s="63" t="s">
        <v>425</v>
      </c>
      <c r="F50" s="147">
        <v>31</v>
      </c>
      <c r="G50" s="145">
        <f aca="true" t="shared" si="0" ref="G50:N50">G52+G61+G68</f>
        <v>21820</v>
      </c>
      <c r="H50" s="145">
        <f t="shared" si="0"/>
        <v>8174</v>
      </c>
      <c r="I50" s="145">
        <f t="shared" si="0"/>
        <v>1428928</v>
      </c>
      <c r="J50" s="145">
        <f t="shared" si="0"/>
        <v>8704</v>
      </c>
      <c r="K50" s="145">
        <f t="shared" si="0"/>
        <v>3347790</v>
      </c>
      <c r="L50" s="145">
        <f t="shared" si="0"/>
        <v>2969</v>
      </c>
      <c r="M50" s="145">
        <f t="shared" si="0"/>
        <v>8743181</v>
      </c>
      <c r="N50" s="145">
        <f t="shared" si="0"/>
        <v>1973</v>
      </c>
      <c r="P50" s="61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</row>
    <row r="51" spans="4:69" s="63" customFormat="1" ht="14.25">
      <c r="D51" s="63" t="s">
        <v>383</v>
      </c>
      <c r="F51" s="147"/>
      <c r="G51" s="145"/>
      <c r="H51" s="146"/>
      <c r="I51" s="146"/>
      <c r="J51" s="146"/>
      <c r="K51" s="146"/>
      <c r="L51" s="146"/>
      <c r="M51" s="146"/>
      <c r="N51" s="146"/>
      <c r="P51" s="61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</row>
    <row r="52" spans="3:69" s="63" customFormat="1" ht="14.25">
      <c r="C52" s="63" t="s">
        <v>426</v>
      </c>
      <c r="D52" s="63" t="s">
        <v>427</v>
      </c>
      <c r="F52" s="142">
        <v>32</v>
      </c>
      <c r="G52" s="145">
        <f>G54+G55+G58+G59+G60</f>
        <v>11225</v>
      </c>
      <c r="H52" s="146">
        <f>H54+H55+H58+H59</f>
        <v>4720</v>
      </c>
      <c r="I52" s="146">
        <f>I54+I55+I58+I59+I60</f>
        <v>478343</v>
      </c>
      <c r="J52" s="146">
        <f>J54+J55+J58+J59</f>
        <v>4710</v>
      </c>
      <c r="K52" s="146">
        <f>K54+K55+K59</f>
        <v>1435806</v>
      </c>
      <c r="L52" s="146">
        <f>L54+L55+L58+L59</f>
        <v>1055</v>
      </c>
      <c r="M52" s="146">
        <f>M54+M55+M58+M59+M60</f>
        <v>3094456</v>
      </c>
      <c r="N52" s="146">
        <f>N54+N55+N58+N59</f>
        <v>740</v>
      </c>
      <c r="P52" s="61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</row>
    <row r="53" spans="6:69" s="63" customFormat="1" ht="14.25">
      <c r="F53" s="142"/>
      <c r="G53" s="145"/>
      <c r="H53" s="146"/>
      <c r="I53" s="146"/>
      <c r="J53" s="146"/>
      <c r="K53" s="146"/>
      <c r="L53" s="146"/>
      <c r="M53" s="146"/>
      <c r="N53" s="146"/>
      <c r="P53" s="61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</row>
    <row r="54" spans="3:69" s="63" customFormat="1" ht="14.25">
      <c r="C54" s="63" t="s">
        <v>381</v>
      </c>
      <c r="D54" s="63" t="s">
        <v>428</v>
      </c>
      <c r="F54" s="142">
        <v>33</v>
      </c>
      <c r="G54" s="145">
        <v>9000</v>
      </c>
      <c r="H54" s="146">
        <v>4000</v>
      </c>
      <c r="I54" s="146">
        <v>97770</v>
      </c>
      <c r="J54" s="146">
        <v>4000</v>
      </c>
      <c r="K54" s="146">
        <v>685363</v>
      </c>
      <c r="L54" s="146">
        <v>500</v>
      </c>
      <c r="M54" s="146">
        <v>1968785</v>
      </c>
      <c r="N54" s="146">
        <v>500</v>
      </c>
      <c r="P54" s="61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</row>
    <row r="55" spans="3:69" s="63" customFormat="1" ht="14.25">
      <c r="C55" s="63" t="s">
        <v>389</v>
      </c>
      <c r="D55" s="63" t="s">
        <v>429</v>
      </c>
      <c r="F55" s="142">
        <v>34</v>
      </c>
      <c r="G55" s="145">
        <v>2000</v>
      </c>
      <c r="H55" s="146">
        <v>650</v>
      </c>
      <c r="I55" s="146">
        <v>331564</v>
      </c>
      <c r="J55" s="146">
        <v>650</v>
      </c>
      <c r="K55" s="146">
        <v>682352</v>
      </c>
      <c r="L55" s="146">
        <v>500</v>
      </c>
      <c r="M55" s="146">
        <v>1046770</v>
      </c>
      <c r="N55" s="146">
        <v>200</v>
      </c>
      <c r="P55" s="61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</row>
    <row r="56" spans="4:69" s="63" customFormat="1" ht="14.25">
      <c r="D56" s="63" t="s">
        <v>430</v>
      </c>
      <c r="E56" s="63" t="s">
        <v>191</v>
      </c>
      <c r="F56" s="142">
        <v>35</v>
      </c>
      <c r="G56" s="145">
        <v>150</v>
      </c>
      <c r="H56" s="146">
        <v>50</v>
      </c>
      <c r="I56" s="146">
        <v>13402</v>
      </c>
      <c r="J56" s="146">
        <v>50</v>
      </c>
      <c r="K56" s="146">
        <v>36349</v>
      </c>
      <c r="L56" s="146">
        <v>30</v>
      </c>
      <c r="M56" s="146">
        <v>50001</v>
      </c>
      <c r="N56" s="146">
        <v>20</v>
      </c>
      <c r="P56" s="61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</row>
    <row r="57" spans="4:69" s="63" customFormat="1" ht="14.25">
      <c r="D57" s="63" t="s">
        <v>431</v>
      </c>
      <c r="E57" s="63" t="s">
        <v>432</v>
      </c>
      <c r="F57" s="142">
        <v>36</v>
      </c>
      <c r="G57" s="145">
        <v>1200</v>
      </c>
      <c r="H57" s="146">
        <v>400</v>
      </c>
      <c r="I57" s="146">
        <v>132913</v>
      </c>
      <c r="J57" s="146">
        <v>400</v>
      </c>
      <c r="K57" s="146">
        <v>341475</v>
      </c>
      <c r="L57" s="146">
        <v>300</v>
      </c>
      <c r="M57" s="146">
        <v>550419</v>
      </c>
      <c r="N57" s="146">
        <v>100</v>
      </c>
      <c r="P57" s="61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</row>
    <row r="58" spans="3:69" s="63" customFormat="1" ht="14.25">
      <c r="C58" s="63" t="s">
        <v>390</v>
      </c>
      <c r="D58" s="63" t="s">
        <v>433</v>
      </c>
      <c r="F58" s="142">
        <v>37</v>
      </c>
      <c r="G58" s="145">
        <v>75</v>
      </c>
      <c r="H58" s="146">
        <v>30</v>
      </c>
      <c r="I58" s="146">
        <v>0</v>
      </c>
      <c r="J58" s="146">
        <v>20</v>
      </c>
      <c r="K58" s="146">
        <v>0</v>
      </c>
      <c r="L58" s="146">
        <v>15</v>
      </c>
      <c r="M58" s="146">
        <v>0</v>
      </c>
      <c r="N58" s="146">
        <v>10</v>
      </c>
      <c r="P58" s="61"/>
      <c r="Q58" s="149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</row>
    <row r="59" spans="3:69" s="63" customFormat="1" ht="14.25">
      <c r="C59" s="63" t="s">
        <v>399</v>
      </c>
      <c r="D59" s="63" t="s">
        <v>434</v>
      </c>
      <c r="F59" s="142">
        <v>38</v>
      </c>
      <c r="G59" s="145">
        <v>150</v>
      </c>
      <c r="H59" s="146">
        <v>40</v>
      </c>
      <c r="I59" s="146">
        <v>49009</v>
      </c>
      <c r="J59" s="146">
        <v>40</v>
      </c>
      <c r="K59" s="146">
        <v>68091</v>
      </c>
      <c r="L59" s="146">
        <v>40</v>
      </c>
      <c r="M59" s="146">
        <v>78901</v>
      </c>
      <c r="N59" s="146">
        <v>30</v>
      </c>
      <c r="P59" s="61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</row>
    <row r="60" spans="3:69" s="63" customFormat="1" ht="14.25">
      <c r="C60" s="63" t="s">
        <v>400</v>
      </c>
      <c r="D60" s="63" t="s">
        <v>435</v>
      </c>
      <c r="F60" s="142">
        <v>39</v>
      </c>
      <c r="G60" s="145">
        <v>0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P60" s="61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</row>
    <row r="61" spans="3:69" s="63" customFormat="1" ht="14.25">
      <c r="C61" s="63" t="s">
        <v>436</v>
      </c>
      <c r="D61" s="63" t="s">
        <v>437</v>
      </c>
      <c r="F61" s="142">
        <v>40</v>
      </c>
      <c r="G61" s="145">
        <v>9235</v>
      </c>
      <c r="H61" s="146">
        <f>H63+H67+H65</f>
        <v>3028</v>
      </c>
      <c r="I61" s="146">
        <f>I63+I67</f>
        <v>950585</v>
      </c>
      <c r="J61" s="146">
        <v>3513</v>
      </c>
      <c r="K61" s="146">
        <f>K63+K67</f>
        <v>1911984</v>
      </c>
      <c r="L61" s="146">
        <f>L63+L67+L64</f>
        <v>1678</v>
      </c>
      <c r="M61" s="146">
        <f>M63+M64+M67</f>
        <v>5192902</v>
      </c>
      <c r="N61" s="146">
        <f>N63+N67+N64</f>
        <v>1016</v>
      </c>
      <c r="P61" s="61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</row>
    <row r="62" spans="4:69" s="63" customFormat="1" ht="14.25">
      <c r="D62" s="63" t="s">
        <v>415</v>
      </c>
      <c r="F62" s="142"/>
      <c r="G62" s="145"/>
      <c r="H62" s="146"/>
      <c r="I62" s="146"/>
      <c r="J62" s="146"/>
      <c r="K62" s="146"/>
      <c r="L62" s="146"/>
      <c r="M62" s="146">
        <f>M63+M64+M67</f>
        <v>5192902</v>
      </c>
      <c r="N62" s="146"/>
      <c r="P62" s="61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</row>
    <row r="63" spans="3:69" s="63" customFormat="1" ht="14.25">
      <c r="C63" s="63" t="s">
        <v>381</v>
      </c>
      <c r="D63" s="63" t="s">
        <v>438</v>
      </c>
      <c r="F63" s="142">
        <v>41</v>
      </c>
      <c r="G63" s="145">
        <v>9155</v>
      </c>
      <c r="H63" s="146">
        <v>3000</v>
      </c>
      <c r="I63" s="146">
        <v>938391</v>
      </c>
      <c r="J63" s="146">
        <v>3495</v>
      </c>
      <c r="K63" s="146">
        <v>1886184</v>
      </c>
      <c r="L63" s="146">
        <v>1660</v>
      </c>
      <c r="M63" s="146">
        <v>5162480</v>
      </c>
      <c r="N63" s="146">
        <v>1000</v>
      </c>
      <c r="O63" s="146"/>
      <c r="P63" s="61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</row>
    <row r="64" spans="3:69" s="63" customFormat="1" ht="14.25">
      <c r="C64" s="63" t="s">
        <v>389</v>
      </c>
      <c r="D64" s="63" t="s">
        <v>439</v>
      </c>
      <c r="F64" s="142">
        <v>42</v>
      </c>
      <c r="G64" s="145">
        <f>G65+G66</f>
        <v>10</v>
      </c>
      <c r="H64" s="146">
        <f>H65+H66</f>
        <v>3</v>
      </c>
      <c r="I64" s="146"/>
      <c r="J64" s="146">
        <f>J65+J66</f>
        <v>3</v>
      </c>
      <c r="K64" s="146"/>
      <c r="L64" s="146">
        <f>L65+L66</f>
        <v>3</v>
      </c>
      <c r="M64" s="146"/>
      <c r="N64" s="146">
        <f>N65+N66</f>
        <v>1</v>
      </c>
      <c r="P64" s="61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</row>
    <row r="65" spans="4:69" s="63" customFormat="1" ht="14.25">
      <c r="D65" s="63" t="s">
        <v>430</v>
      </c>
      <c r="E65" s="63" t="s">
        <v>440</v>
      </c>
      <c r="F65" s="142">
        <v>43</v>
      </c>
      <c r="G65" s="145">
        <v>10</v>
      </c>
      <c r="H65" s="146">
        <v>3</v>
      </c>
      <c r="I65" s="146"/>
      <c r="J65" s="146">
        <v>3</v>
      </c>
      <c r="K65" s="146"/>
      <c r="L65" s="146">
        <v>3</v>
      </c>
      <c r="M65" s="146"/>
      <c r="N65" s="146">
        <v>1</v>
      </c>
      <c r="P65" s="61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</row>
    <row r="66" spans="4:69" s="63" customFormat="1" ht="14.25">
      <c r="D66" s="63" t="s">
        <v>431</v>
      </c>
      <c r="E66" s="63" t="s">
        <v>441</v>
      </c>
      <c r="F66" s="142">
        <v>44</v>
      </c>
      <c r="G66" s="145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P66" s="61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</row>
    <row r="67" spans="3:69" s="63" customFormat="1" ht="14.25">
      <c r="C67" s="63" t="s">
        <v>390</v>
      </c>
      <c r="D67" s="63" t="s">
        <v>442</v>
      </c>
      <c r="F67" s="142">
        <v>45</v>
      </c>
      <c r="G67" s="145">
        <v>70</v>
      </c>
      <c r="H67" s="146">
        <v>25</v>
      </c>
      <c r="I67" s="146">
        <v>12194</v>
      </c>
      <c r="J67" s="146">
        <v>15</v>
      </c>
      <c r="K67" s="146">
        <v>25800</v>
      </c>
      <c r="L67" s="146">
        <v>15</v>
      </c>
      <c r="M67" s="146">
        <v>30422</v>
      </c>
      <c r="N67" s="146">
        <v>15</v>
      </c>
      <c r="P67" s="61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</row>
    <row r="68" spans="3:69" s="63" customFormat="1" ht="14.25">
      <c r="C68" s="63" t="s">
        <v>443</v>
      </c>
      <c r="D68" s="63" t="s">
        <v>444</v>
      </c>
      <c r="F68" s="142">
        <v>46</v>
      </c>
      <c r="G68" s="145">
        <f>G71+G72+G74+G93+G94+G95+G107</f>
        <v>1360</v>
      </c>
      <c r="H68" s="146">
        <f>H71+H72+H74+H82+H88+H89+H93+H94+H95+H107</f>
        <v>426</v>
      </c>
      <c r="I68" s="146">
        <f>J71</f>
        <v>0</v>
      </c>
      <c r="J68" s="146">
        <f>J71+J72+J74+J82+J88+J89+J93+J94+J95+J107</f>
        <v>481</v>
      </c>
      <c r="K68" s="146"/>
      <c r="L68" s="146">
        <f>L71+L72+L74+L82+L88+L89+L93+L94+L95+L107</f>
        <v>236</v>
      </c>
      <c r="M68" s="146">
        <f>M72+M93+M94+M95</f>
        <v>455823</v>
      </c>
      <c r="N68" s="146">
        <f>N71+N72+N74+N82+N88+N89+N93+N94+N95+N107</f>
        <v>217</v>
      </c>
      <c r="P68" s="61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</row>
    <row r="69" spans="4:69" s="63" customFormat="1" ht="14.25">
      <c r="D69" s="63" t="s">
        <v>445</v>
      </c>
      <c r="F69" s="142"/>
      <c r="G69" s="145"/>
      <c r="H69" s="146"/>
      <c r="I69" s="146"/>
      <c r="J69" s="146"/>
      <c r="K69" s="146"/>
      <c r="L69" s="146"/>
      <c r="M69" s="146"/>
      <c r="N69" s="146"/>
      <c r="P69" s="61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</row>
    <row r="70" spans="4:69" s="63" customFormat="1" ht="14.25">
      <c r="D70" s="63" t="s">
        <v>446</v>
      </c>
      <c r="F70" s="142"/>
      <c r="G70" s="145"/>
      <c r="H70" s="146"/>
      <c r="I70" s="146">
        <f>I72+I93+I94+I95+I107</f>
        <v>198604</v>
      </c>
      <c r="J70" s="146"/>
      <c r="K70" s="146">
        <f>K71+K72+K93+K94+K95</f>
        <v>418874</v>
      </c>
      <c r="L70" s="146"/>
      <c r="M70" s="146"/>
      <c r="N70" s="146"/>
      <c r="P70" s="61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</row>
    <row r="71" spans="3:69" s="63" customFormat="1" ht="14.25">
      <c r="C71" s="63" t="s">
        <v>381</v>
      </c>
      <c r="D71" s="63" t="s">
        <v>447</v>
      </c>
      <c r="F71" s="142">
        <v>47</v>
      </c>
      <c r="G71" s="145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P71" s="61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</row>
    <row r="72" spans="3:69" s="63" customFormat="1" ht="14.25">
      <c r="C72" s="63" t="s">
        <v>389</v>
      </c>
      <c r="D72" s="63" t="s">
        <v>448</v>
      </c>
      <c r="F72" s="142">
        <v>48</v>
      </c>
      <c r="G72" s="145">
        <v>200</v>
      </c>
      <c r="H72" s="146">
        <v>100</v>
      </c>
      <c r="I72" s="146">
        <f>I73</f>
        <v>17500</v>
      </c>
      <c r="J72" s="146">
        <v>100</v>
      </c>
      <c r="K72" s="146">
        <v>17820</v>
      </c>
      <c r="L72" s="146">
        <v>0</v>
      </c>
      <c r="M72" s="146">
        <f>M73</f>
        <v>32841</v>
      </c>
      <c r="N72" s="146">
        <v>0</v>
      </c>
      <c r="P72" s="61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</row>
    <row r="73" spans="4:69" s="63" customFormat="1" ht="14.25">
      <c r="D73" s="63" t="s">
        <v>430</v>
      </c>
      <c r="E73" s="63" t="s">
        <v>208</v>
      </c>
      <c r="F73" s="142">
        <v>49</v>
      </c>
      <c r="G73" s="145">
        <v>200</v>
      </c>
      <c r="H73" s="146">
        <v>100</v>
      </c>
      <c r="I73" s="146">
        <v>17500</v>
      </c>
      <c r="J73" s="146">
        <v>100</v>
      </c>
      <c r="K73" s="146">
        <v>17820</v>
      </c>
      <c r="L73" s="146">
        <v>0</v>
      </c>
      <c r="M73" s="146">
        <v>32841</v>
      </c>
      <c r="N73" s="146">
        <v>0</v>
      </c>
      <c r="P73" s="61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</row>
    <row r="74" spans="3:69" s="63" customFormat="1" ht="14.25">
      <c r="C74" s="63" t="s">
        <v>390</v>
      </c>
      <c r="D74" s="63" t="s">
        <v>449</v>
      </c>
      <c r="F74" s="142">
        <v>50</v>
      </c>
      <c r="G74" s="145">
        <f>G76+G78</f>
        <v>5</v>
      </c>
      <c r="H74" s="146">
        <f>H76</f>
        <v>2</v>
      </c>
      <c r="I74" s="146"/>
      <c r="J74" s="146">
        <f>J76</f>
        <v>2</v>
      </c>
      <c r="K74" s="146"/>
      <c r="L74" s="146">
        <f>L76</f>
        <v>1</v>
      </c>
      <c r="M74" s="146"/>
      <c r="N74" s="146">
        <f>N76</f>
        <v>0</v>
      </c>
      <c r="P74" s="61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</row>
    <row r="75" spans="6:69" s="63" customFormat="1" ht="14.25">
      <c r="F75" s="142"/>
      <c r="G75" s="145"/>
      <c r="H75" s="146"/>
      <c r="I75" s="146"/>
      <c r="J75" s="146"/>
      <c r="K75" s="146"/>
      <c r="L75" s="146"/>
      <c r="M75" s="146"/>
      <c r="N75" s="146"/>
      <c r="P75" s="61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</row>
    <row r="76" spans="4:69" s="63" customFormat="1" ht="14.25">
      <c r="D76" s="63" t="s">
        <v>393</v>
      </c>
      <c r="E76" s="63" t="s">
        <v>211</v>
      </c>
      <c r="F76" s="142">
        <v>51</v>
      </c>
      <c r="G76" s="145">
        <v>5</v>
      </c>
      <c r="H76" s="146">
        <v>2</v>
      </c>
      <c r="I76" s="146"/>
      <c r="J76" s="146">
        <v>2</v>
      </c>
      <c r="K76" s="146"/>
      <c r="L76" s="146">
        <v>1</v>
      </c>
      <c r="M76" s="146"/>
      <c r="N76" s="146">
        <v>0</v>
      </c>
      <c r="P76" s="61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</row>
    <row r="77" spans="5:69" s="63" customFormat="1" ht="14.25">
      <c r="E77" s="63" t="s">
        <v>450</v>
      </c>
      <c r="F77" s="142">
        <v>52</v>
      </c>
      <c r="G77" s="145"/>
      <c r="H77" s="146"/>
      <c r="I77" s="146"/>
      <c r="J77" s="146"/>
      <c r="K77" s="146"/>
      <c r="L77" s="146"/>
      <c r="M77" s="146"/>
      <c r="N77" s="146"/>
      <c r="P77" s="61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</row>
    <row r="78" spans="4:69" s="63" customFormat="1" ht="14.25">
      <c r="D78" s="63" t="s">
        <v>395</v>
      </c>
      <c r="E78" s="63" t="s">
        <v>214</v>
      </c>
      <c r="F78" s="142">
        <v>53</v>
      </c>
      <c r="G78" s="145">
        <v>0</v>
      </c>
      <c r="H78" s="146">
        <v>0</v>
      </c>
      <c r="I78" s="146"/>
      <c r="J78" s="146">
        <v>0</v>
      </c>
      <c r="K78" s="146"/>
      <c r="L78" s="146">
        <v>0</v>
      </c>
      <c r="M78" s="146">
        <v>0</v>
      </c>
      <c r="N78" s="146">
        <v>0</v>
      </c>
      <c r="P78" s="61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</row>
    <row r="79" spans="5:69" s="63" customFormat="1" ht="14.25">
      <c r="E79" s="63" t="s">
        <v>451</v>
      </c>
      <c r="F79" s="142">
        <v>54</v>
      </c>
      <c r="G79" s="145">
        <v>0</v>
      </c>
      <c r="H79" s="146"/>
      <c r="I79" s="146"/>
      <c r="J79" s="146"/>
      <c r="K79" s="146"/>
      <c r="L79" s="146"/>
      <c r="M79" s="146"/>
      <c r="N79" s="146"/>
      <c r="P79" s="61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</row>
    <row r="80" spans="5:69" s="63" customFormat="1" ht="14.25">
      <c r="E80" s="63" t="s">
        <v>452</v>
      </c>
      <c r="F80" s="142">
        <v>55</v>
      </c>
      <c r="G80" s="145">
        <v>0</v>
      </c>
      <c r="H80" s="146"/>
      <c r="I80" s="146"/>
      <c r="J80" s="146"/>
      <c r="K80" s="146"/>
      <c r="L80" s="146"/>
      <c r="M80" s="146"/>
      <c r="N80" s="146"/>
      <c r="P80" s="61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</row>
    <row r="81" spans="5:69" s="63" customFormat="1" ht="14.25">
      <c r="E81" s="63" t="s">
        <v>453</v>
      </c>
      <c r="F81" s="142">
        <v>56</v>
      </c>
      <c r="G81" s="145">
        <v>0</v>
      </c>
      <c r="H81" s="146"/>
      <c r="I81" s="146"/>
      <c r="J81" s="146"/>
      <c r="K81" s="146"/>
      <c r="L81" s="146"/>
      <c r="M81" s="146"/>
      <c r="N81" s="146"/>
      <c r="P81" s="61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</row>
    <row r="82" spans="3:69" s="63" customFormat="1" ht="14.25">
      <c r="C82" s="63" t="s">
        <v>399</v>
      </c>
      <c r="D82" s="63" t="s">
        <v>454</v>
      </c>
      <c r="F82" s="142">
        <v>57</v>
      </c>
      <c r="G82" s="145">
        <v>0</v>
      </c>
      <c r="H82" s="146">
        <v>0</v>
      </c>
      <c r="I82" s="146"/>
      <c r="J82" s="146">
        <v>0</v>
      </c>
      <c r="K82" s="146"/>
      <c r="L82" s="146">
        <v>0</v>
      </c>
      <c r="M82" s="146"/>
      <c r="N82" s="146">
        <v>0</v>
      </c>
      <c r="P82" s="61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</row>
    <row r="83" spans="4:69" s="63" customFormat="1" ht="14.25">
      <c r="D83" s="63" t="s">
        <v>446</v>
      </c>
      <c r="F83" s="142"/>
      <c r="G83" s="145"/>
      <c r="H83" s="146"/>
      <c r="I83" s="146"/>
      <c r="J83" s="146"/>
      <c r="K83" s="146"/>
      <c r="L83" s="146"/>
      <c r="M83" s="146"/>
      <c r="N83" s="146"/>
      <c r="P83" s="61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</row>
    <row r="84" spans="4:69" s="63" customFormat="1" ht="14.25">
      <c r="D84" s="63" t="s">
        <v>455</v>
      </c>
      <c r="E84" s="63" t="s">
        <v>456</v>
      </c>
      <c r="F84" s="142">
        <v>58</v>
      </c>
      <c r="G84" s="145">
        <v>0</v>
      </c>
      <c r="H84" s="146">
        <v>0</v>
      </c>
      <c r="I84" s="146"/>
      <c r="J84" s="146">
        <v>0</v>
      </c>
      <c r="K84" s="146"/>
      <c r="L84" s="146">
        <v>0</v>
      </c>
      <c r="M84" s="146"/>
      <c r="N84" s="146">
        <v>0</v>
      </c>
      <c r="P84" s="61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</row>
    <row r="85" spans="4:69" s="63" customFormat="1" ht="14.25">
      <c r="D85" s="63" t="s">
        <v>457</v>
      </c>
      <c r="E85" s="63" t="s">
        <v>458</v>
      </c>
      <c r="F85" s="142">
        <v>59</v>
      </c>
      <c r="G85" s="145">
        <v>0</v>
      </c>
      <c r="H85" s="146">
        <v>0</v>
      </c>
      <c r="I85" s="146"/>
      <c r="J85" s="146">
        <v>0</v>
      </c>
      <c r="K85" s="146"/>
      <c r="L85" s="146">
        <v>0</v>
      </c>
      <c r="M85" s="146"/>
      <c r="N85" s="146">
        <v>0</v>
      </c>
      <c r="P85" s="61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</row>
    <row r="86" spans="4:69" s="63" customFormat="1" ht="14.25">
      <c r="D86" s="63" t="s">
        <v>459</v>
      </c>
      <c r="E86" s="63" t="s">
        <v>460</v>
      </c>
      <c r="F86" s="142">
        <v>60</v>
      </c>
      <c r="G86" s="145">
        <v>0</v>
      </c>
      <c r="H86" s="146">
        <v>0</v>
      </c>
      <c r="I86" s="146"/>
      <c r="J86" s="146">
        <v>0</v>
      </c>
      <c r="K86" s="146"/>
      <c r="L86" s="146">
        <v>0</v>
      </c>
      <c r="M86" s="146"/>
      <c r="N86" s="146">
        <v>0</v>
      </c>
      <c r="P86" s="61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</row>
    <row r="87" spans="4:69" s="63" customFormat="1" ht="14.25">
      <c r="D87" s="63" t="s">
        <v>461</v>
      </c>
      <c r="E87" s="63" t="s">
        <v>226</v>
      </c>
      <c r="F87" s="142">
        <v>61</v>
      </c>
      <c r="G87" s="145">
        <v>0</v>
      </c>
      <c r="H87" s="146">
        <v>0</v>
      </c>
      <c r="I87" s="146"/>
      <c r="J87" s="146">
        <v>0</v>
      </c>
      <c r="K87" s="146"/>
      <c r="L87" s="146">
        <v>0</v>
      </c>
      <c r="M87" s="146"/>
      <c r="N87" s="146">
        <v>0</v>
      </c>
      <c r="P87" s="61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</row>
    <row r="88" spans="3:69" s="63" customFormat="1" ht="14.25">
      <c r="C88" s="63" t="s">
        <v>400</v>
      </c>
      <c r="D88" s="63" t="s">
        <v>462</v>
      </c>
      <c r="F88" s="142">
        <v>62</v>
      </c>
      <c r="G88" s="145">
        <v>0</v>
      </c>
      <c r="H88" s="146">
        <v>0</v>
      </c>
      <c r="I88" s="146"/>
      <c r="J88" s="146">
        <v>0</v>
      </c>
      <c r="K88" s="146"/>
      <c r="L88" s="146">
        <v>0</v>
      </c>
      <c r="M88" s="146">
        <v>0</v>
      </c>
      <c r="N88" s="146">
        <v>0</v>
      </c>
      <c r="P88" s="61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</row>
    <row r="89" spans="3:69" s="63" customFormat="1" ht="14.25">
      <c r="C89" s="63" t="s">
        <v>402</v>
      </c>
      <c r="D89" s="63" t="s">
        <v>463</v>
      </c>
      <c r="F89" s="142">
        <v>63</v>
      </c>
      <c r="G89" s="145">
        <v>0</v>
      </c>
      <c r="H89" s="146">
        <v>0</v>
      </c>
      <c r="I89" s="146"/>
      <c r="J89" s="146">
        <v>0</v>
      </c>
      <c r="K89" s="146"/>
      <c r="L89" s="146">
        <v>0</v>
      </c>
      <c r="M89" s="146">
        <v>0</v>
      </c>
      <c r="N89" s="146">
        <v>0</v>
      </c>
      <c r="P89" s="61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</row>
    <row r="90" spans="4:69" s="63" customFormat="1" ht="14.25">
      <c r="D90" s="63" t="s">
        <v>464</v>
      </c>
      <c r="F90" s="142">
        <v>64</v>
      </c>
      <c r="G90" s="145">
        <v>0</v>
      </c>
      <c r="H90" s="146"/>
      <c r="I90" s="146"/>
      <c r="J90" s="146"/>
      <c r="K90" s="146"/>
      <c r="L90" s="146"/>
      <c r="M90" s="146"/>
      <c r="N90" s="146"/>
      <c r="P90" s="61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</row>
    <row r="91" spans="5:69" s="63" customFormat="1" ht="14.25">
      <c r="E91" s="63" t="s">
        <v>465</v>
      </c>
      <c r="F91" s="142">
        <v>65</v>
      </c>
      <c r="G91" s="145">
        <v>0</v>
      </c>
      <c r="H91" s="146"/>
      <c r="I91" s="146"/>
      <c r="J91" s="146"/>
      <c r="K91" s="146"/>
      <c r="L91" s="146"/>
      <c r="M91" s="146"/>
      <c r="N91" s="146"/>
      <c r="P91" s="61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</row>
    <row r="92" spans="5:69" s="63" customFormat="1" ht="14.25">
      <c r="E92" s="63" t="s">
        <v>466</v>
      </c>
      <c r="F92" s="142">
        <v>66</v>
      </c>
      <c r="G92" s="145">
        <v>0</v>
      </c>
      <c r="H92" s="146"/>
      <c r="I92" s="146"/>
      <c r="J92" s="146"/>
      <c r="K92" s="146"/>
      <c r="L92" s="146"/>
      <c r="M92" s="146"/>
      <c r="N92" s="146"/>
      <c r="P92" s="61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</row>
    <row r="93" spans="3:69" s="63" customFormat="1" ht="14.25">
      <c r="C93" s="63" t="s">
        <v>467</v>
      </c>
      <c r="D93" s="63" t="s">
        <v>468</v>
      </c>
      <c r="F93" s="142">
        <v>67</v>
      </c>
      <c r="G93" s="145">
        <v>35</v>
      </c>
      <c r="H93" s="146">
        <v>10</v>
      </c>
      <c r="I93" s="146">
        <v>8512</v>
      </c>
      <c r="J93" s="146">
        <v>10</v>
      </c>
      <c r="K93" s="146">
        <v>14387</v>
      </c>
      <c r="L93" s="146">
        <v>10</v>
      </c>
      <c r="M93" s="146">
        <v>20641</v>
      </c>
      <c r="N93" s="146">
        <v>5</v>
      </c>
      <c r="P93" s="61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</row>
    <row r="94" spans="3:69" s="63" customFormat="1" ht="14.25">
      <c r="C94" s="63" t="s">
        <v>469</v>
      </c>
      <c r="D94" s="63" t="s">
        <v>470</v>
      </c>
      <c r="F94" s="142">
        <v>68</v>
      </c>
      <c r="G94" s="145">
        <v>15</v>
      </c>
      <c r="H94" s="146">
        <v>4</v>
      </c>
      <c r="I94" s="146">
        <v>1569</v>
      </c>
      <c r="J94" s="146">
        <v>4</v>
      </c>
      <c r="K94" s="146">
        <v>2249</v>
      </c>
      <c r="L94" s="146">
        <v>4</v>
      </c>
      <c r="M94" s="146">
        <v>4581</v>
      </c>
      <c r="N94" s="146">
        <v>3</v>
      </c>
      <c r="P94" s="61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</row>
    <row r="95" spans="3:69" s="63" customFormat="1" ht="14.25">
      <c r="C95" s="63" t="s">
        <v>471</v>
      </c>
      <c r="D95" s="148" t="s">
        <v>472</v>
      </c>
      <c r="F95" s="142">
        <v>69</v>
      </c>
      <c r="G95" s="145">
        <f>G96+G97+G99</f>
        <v>805</v>
      </c>
      <c r="H95" s="146">
        <f>H96+H97+H99</f>
        <v>210</v>
      </c>
      <c r="I95" s="146">
        <f>I96+I97</f>
        <v>134896</v>
      </c>
      <c r="J95" s="146">
        <f>J96+J97+J99</f>
        <v>215</v>
      </c>
      <c r="K95" s="146">
        <f>K96+K97+K107</f>
        <v>384418</v>
      </c>
      <c r="L95" s="146">
        <f>L96+L97+L99</f>
        <v>191</v>
      </c>
      <c r="M95" s="146">
        <f>M96+M97+M99+M107</f>
        <v>397760</v>
      </c>
      <c r="N95" s="146">
        <f>N96+N97+N99</f>
        <v>189</v>
      </c>
      <c r="P95" s="61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</row>
    <row r="96" spans="4:69" s="63" customFormat="1" ht="14.25">
      <c r="D96" s="148" t="s">
        <v>473</v>
      </c>
      <c r="E96" s="63" t="s">
        <v>474</v>
      </c>
      <c r="F96" s="142">
        <v>70</v>
      </c>
      <c r="G96" s="145">
        <v>689</v>
      </c>
      <c r="H96" s="146">
        <v>170</v>
      </c>
      <c r="I96" s="146">
        <v>119128</v>
      </c>
      <c r="J96" s="146">
        <v>170</v>
      </c>
      <c r="K96" s="146">
        <v>239576</v>
      </c>
      <c r="L96" s="146">
        <v>170</v>
      </c>
      <c r="M96" s="146">
        <v>361345</v>
      </c>
      <c r="N96" s="146">
        <v>179</v>
      </c>
      <c r="P96" s="61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</row>
    <row r="97" spans="4:69" s="63" customFormat="1" ht="14.25">
      <c r="D97" s="148" t="s">
        <v>475</v>
      </c>
      <c r="E97" s="63" t="s">
        <v>476</v>
      </c>
      <c r="F97" s="142">
        <v>71</v>
      </c>
      <c r="G97" s="145">
        <v>45</v>
      </c>
      <c r="H97" s="146">
        <v>20</v>
      </c>
      <c r="I97" s="146">
        <v>15768</v>
      </c>
      <c r="J97" s="146">
        <v>15</v>
      </c>
      <c r="K97" s="146">
        <v>25510</v>
      </c>
      <c r="L97" s="146">
        <v>10</v>
      </c>
      <c r="M97" s="146">
        <v>36400</v>
      </c>
      <c r="N97" s="146">
        <v>0</v>
      </c>
      <c r="P97" s="61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</row>
    <row r="98" spans="5:69" s="63" customFormat="1" ht="14.25">
      <c r="E98" s="63" t="s">
        <v>477</v>
      </c>
      <c r="F98" s="142"/>
      <c r="G98" s="145"/>
      <c r="H98" s="146"/>
      <c r="I98" s="146"/>
      <c r="J98" s="146"/>
      <c r="K98" s="146"/>
      <c r="L98" s="146"/>
      <c r="M98" s="146"/>
      <c r="N98" s="146"/>
      <c r="P98" s="61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</row>
    <row r="99" spans="4:69" s="63" customFormat="1" ht="14.25">
      <c r="D99" s="63" t="s">
        <v>478</v>
      </c>
      <c r="E99" s="63" t="s">
        <v>243</v>
      </c>
      <c r="F99" s="142">
        <v>72</v>
      </c>
      <c r="G99" s="145">
        <v>71</v>
      </c>
      <c r="H99" s="146">
        <v>20</v>
      </c>
      <c r="I99" s="146">
        <v>0</v>
      </c>
      <c r="J99" s="146">
        <v>30</v>
      </c>
      <c r="K99" s="146">
        <v>0</v>
      </c>
      <c r="L99" s="146">
        <v>11</v>
      </c>
      <c r="M99" s="146">
        <v>0</v>
      </c>
      <c r="N99" s="146">
        <v>10</v>
      </c>
      <c r="P99" s="61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</row>
    <row r="100" spans="4:69" s="63" customFormat="1" ht="14.25">
      <c r="D100" s="63" t="s">
        <v>479</v>
      </c>
      <c r="E100" s="63" t="s">
        <v>480</v>
      </c>
      <c r="F100" s="142">
        <v>73</v>
      </c>
      <c r="G100" s="145">
        <v>0</v>
      </c>
      <c r="H100" s="146">
        <v>0</v>
      </c>
      <c r="I100" s="146"/>
      <c r="J100" s="146">
        <v>0</v>
      </c>
      <c r="K100" s="146"/>
      <c r="L100" s="146">
        <v>0</v>
      </c>
      <c r="M100" s="146"/>
      <c r="N100" s="146">
        <v>0</v>
      </c>
      <c r="P100" s="61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</row>
    <row r="101" spans="5:69" s="63" customFormat="1" ht="14.25">
      <c r="E101" s="63" t="s">
        <v>481</v>
      </c>
      <c r="F101" s="142"/>
      <c r="G101" s="145">
        <v>0</v>
      </c>
      <c r="H101" s="146">
        <v>0</v>
      </c>
      <c r="I101" s="146"/>
      <c r="J101" s="146">
        <v>0</v>
      </c>
      <c r="K101" s="146"/>
      <c r="L101" s="146">
        <v>0</v>
      </c>
      <c r="M101" s="146"/>
      <c r="N101" s="146">
        <v>0</v>
      </c>
      <c r="P101" s="61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</row>
    <row r="102" spans="5:69" s="63" customFormat="1" ht="14.25">
      <c r="E102" s="63" t="s">
        <v>482</v>
      </c>
      <c r="F102" s="142">
        <v>74</v>
      </c>
      <c r="G102" s="145">
        <v>0</v>
      </c>
      <c r="H102" s="146">
        <v>0</v>
      </c>
      <c r="I102" s="146"/>
      <c r="J102" s="146">
        <v>0</v>
      </c>
      <c r="K102" s="146"/>
      <c r="L102" s="146">
        <v>0</v>
      </c>
      <c r="M102" s="146"/>
      <c r="N102" s="146">
        <v>0</v>
      </c>
      <c r="P102" s="61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</row>
    <row r="103" spans="4:69" s="63" customFormat="1" ht="14.25">
      <c r="D103" s="63" t="s">
        <v>483</v>
      </c>
      <c r="E103" s="63" t="s">
        <v>248</v>
      </c>
      <c r="F103" s="142">
        <v>75</v>
      </c>
      <c r="G103" s="145">
        <v>0</v>
      </c>
      <c r="H103" s="146">
        <v>0</v>
      </c>
      <c r="I103" s="146"/>
      <c r="J103" s="146">
        <v>0</v>
      </c>
      <c r="K103" s="146"/>
      <c r="L103" s="146">
        <v>0</v>
      </c>
      <c r="M103" s="146"/>
      <c r="N103" s="146">
        <v>0</v>
      </c>
      <c r="P103" s="61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</row>
    <row r="104" spans="4:69" s="63" customFormat="1" ht="14.25">
      <c r="D104" s="63" t="s">
        <v>484</v>
      </c>
      <c r="E104" s="63" t="s">
        <v>485</v>
      </c>
      <c r="F104" s="142">
        <v>76</v>
      </c>
      <c r="G104" s="145">
        <v>0</v>
      </c>
      <c r="H104" s="146">
        <v>0</v>
      </c>
      <c r="I104" s="146"/>
      <c r="J104" s="146">
        <v>0</v>
      </c>
      <c r="K104" s="146"/>
      <c r="L104" s="146">
        <v>0</v>
      </c>
      <c r="M104" s="146"/>
      <c r="N104" s="146">
        <v>0</v>
      </c>
      <c r="P104" s="61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</row>
    <row r="105" spans="5:69" s="63" customFormat="1" ht="14.25">
      <c r="E105" s="63" t="s">
        <v>486</v>
      </c>
      <c r="F105" s="142"/>
      <c r="G105" s="145">
        <v>0</v>
      </c>
      <c r="H105" s="146">
        <v>0</v>
      </c>
      <c r="I105" s="146"/>
      <c r="J105" s="146">
        <v>0</v>
      </c>
      <c r="K105" s="146"/>
      <c r="L105" s="146">
        <v>0</v>
      </c>
      <c r="M105" s="146"/>
      <c r="N105" s="146">
        <v>0</v>
      </c>
      <c r="P105" s="61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</row>
    <row r="106" spans="4:69" s="63" customFormat="1" ht="14.25">
      <c r="D106" s="63" t="s">
        <v>487</v>
      </c>
      <c r="E106" s="63" t="s">
        <v>488</v>
      </c>
      <c r="F106" s="142">
        <v>77</v>
      </c>
      <c r="G106" s="145">
        <v>0</v>
      </c>
      <c r="H106" s="146">
        <v>0</v>
      </c>
      <c r="I106" s="146"/>
      <c r="J106" s="146">
        <v>0</v>
      </c>
      <c r="K106" s="146"/>
      <c r="L106" s="146">
        <v>0</v>
      </c>
      <c r="M106" s="146"/>
      <c r="N106" s="146">
        <v>0</v>
      </c>
      <c r="P106" s="61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</row>
    <row r="107" spans="3:69" s="63" customFormat="1" ht="14.25">
      <c r="C107" s="63" t="s">
        <v>489</v>
      </c>
      <c r="D107" s="63" t="s">
        <v>101</v>
      </c>
      <c r="F107" s="142">
        <v>78</v>
      </c>
      <c r="G107" s="146">
        <v>300</v>
      </c>
      <c r="H107" s="146">
        <v>100</v>
      </c>
      <c r="I107" s="146">
        <v>36127</v>
      </c>
      <c r="J107" s="146">
        <v>150</v>
      </c>
      <c r="K107" s="146">
        <v>119332</v>
      </c>
      <c r="L107" s="146">
        <v>30</v>
      </c>
      <c r="M107" s="146">
        <v>15</v>
      </c>
      <c r="N107" s="150">
        <v>20</v>
      </c>
      <c r="P107" s="61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3:69" s="63" customFormat="1" ht="14.25">
      <c r="C108" s="63" t="s">
        <v>255</v>
      </c>
      <c r="D108" s="63" t="s">
        <v>490</v>
      </c>
      <c r="F108" s="142">
        <v>79</v>
      </c>
      <c r="G108" s="145">
        <f>G110+G111+G112+G113+G114+G115</f>
        <v>100</v>
      </c>
      <c r="H108" s="146">
        <f aca="true" t="shared" si="1" ref="H108:M108">H115</f>
        <v>60</v>
      </c>
      <c r="I108" s="146">
        <f t="shared" si="1"/>
        <v>44164</v>
      </c>
      <c r="J108" s="146">
        <v>40</v>
      </c>
      <c r="K108" s="146">
        <f t="shared" si="1"/>
        <v>63291</v>
      </c>
      <c r="L108" s="146">
        <v>0</v>
      </c>
      <c r="M108" s="146">
        <f t="shared" si="1"/>
        <v>72505</v>
      </c>
      <c r="N108" s="146">
        <v>0</v>
      </c>
      <c r="P108" s="61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</row>
    <row r="109" spans="4:69" s="63" customFormat="1" ht="14.25">
      <c r="D109" s="63" t="s">
        <v>491</v>
      </c>
      <c r="F109" s="142"/>
      <c r="G109" s="145"/>
      <c r="H109" s="146"/>
      <c r="I109" s="146"/>
      <c r="J109" s="146"/>
      <c r="K109" s="146"/>
      <c r="L109" s="146"/>
      <c r="M109" s="146"/>
      <c r="N109" s="146"/>
      <c r="P109" s="61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</row>
    <row r="110" spans="3:69" s="63" customFormat="1" ht="14.25">
      <c r="C110" s="63" t="s">
        <v>381</v>
      </c>
      <c r="D110" s="63" t="s">
        <v>492</v>
      </c>
      <c r="F110" s="142">
        <v>80</v>
      </c>
      <c r="G110" s="145">
        <v>0</v>
      </c>
      <c r="H110" s="146">
        <v>0</v>
      </c>
      <c r="I110" s="146"/>
      <c r="J110" s="146">
        <v>0</v>
      </c>
      <c r="K110" s="146"/>
      <c r="L110" s="146">
        <v>0</v>
      </c>
      <c r="M110" s="146"/>
      <c r="N110" s="146">
        <v>0</v>
      </c>
      <c r="P110" s="61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</row>
    <row r="111" spans="3:69" s="63" customFormat="1" ht="14.25">
      <c r="C111" s="63" t="s">
        <v>389</v>
      </c>
      <c r="D111" s="63" t="s">
        <v>493</v>
      </c>
      <c r="F111" s="142">
        <v>81</v>
      </c>
      <c r="G111" s="145">
        <v>0</v>
      </c>
      <c r="H111" s="146">
        <v>0</v>
      </c>
      <c r="I111" s="146"/>
      <c r="J111" s="146">
        <v>0</v>
      </c>
      <c r="K111" s="146"/>
      <c r="L111" s="146">
        <v>0</v>
      </c>
      <c r="M111" s="146"/>
      <c r="N111" s="146">
        <v>0</v>
      </c>
      <c r="P111" s="61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</row>
    <row r="112" spans="3:69" s="63" customFormat="1" ht="14.25">
      <c r="C112" s="63" t="s">
        <v>390</v>
      </c>
      <c r="D112" s="63" t="s">
        <v>494</v>
      </c>
      <c r="F112" s="142">
        <v>82</v>
      </c>
      <c r="G112" s="145">
        <v>0</v>
      </c>
      <c r="H112" s="146">
        <v>0</v>
      </c>
      <c r="I112" s="146"/>
      <c r="J112" s="146">
        <v>0</v>
      </c>
      <c r="K112" s="146"/>
      <c r="L112" s="146">
        <v>0</v>
      </c>
      <c r="M112" s="146"/>
      <c r="N112" s="146">
        <v>0</v>
      </c>
      <c r="P112" s="61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3:69" s="63" customFormat="1" ht="14.25">
      <c r="C113" s="63" t="s">
        <v>399</v>
      </c>
      <c r="D113" s="63" t="s">
        <v>495</v>
      </c>
      <c r="F113" s="142">
        <v>83</v>
      </c>
      <c r="G113" s="145">
        <v>0</v>
      </c>
      <c r="H113" s="146">
        <v>0</v>
      </c>
      <c r="I113" s="146"/>
      <c r="J113" s="146">
        <v>0</v>
      </c>
      <c r="K113" s="146"/>
      <c r="L113" s="146">
        <v>0</v>
      </c>
      <c r="M113" s="146"/>
      <c r="N113" s="146">
        <v>0</v>
      </c>
      <c r="P113" s="61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</row>
    <row r="114" spans="3:69" s="63" customFormat="1" ht="14.25">
      <c r="C114" s="63" t="s">
        <v>400</v>
      </c>
      <c r="D114" s="63" t="s">
        <v>496</v>
      </c>
      <c r="F114" s="142">
        <v>84</v>
      </c>
      <c r="G114" s="145">
        <v>0</v>
      </c>
      <c r="H114" s="146">
        <v>0</v>
      </c>
      <c r="I114" s="146"/>
      <c r="J114" s="146">
        <v>0</v>
      </c>
      <c r="K114" s="146"/>
      <c r="L114" s="146">
        <v>0</v>
      </c>
      <c r="M114" s="146"/>
      <c r="N114" s="146">
        <v>0</v>
      </c>
      <c r="P114" s="61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</row>
    <row r="115" spans="3:69" s="63" customFormat="1" ht="14.25">
      <c r="C115" s="63" t="s">
        <v>402</v>
      </c>
      <c r="D115" s="63" t="s">
        <v>497</v>
      </c>
      <c r="F115" s="142">
        <v>85</v>
      </c>
      <c r="G115" s="145">
        <v>100</v>
      </c>
      <c r="H115" s="146">
        <v>60</v>
      </c>
      <c r="I115" s="146">
        <v>44164</v>
      </c>
      <c r="J115" s="146">
        <v>40</v>
      </c>
      <c r="K115" s="146">
        <v>63291</v>
      </c>
      <c r="L115" s="146">
        <v>0</v>
      </c>
      <c r="M115" s="146">
        <v>72505</v>
      </c>
      <c r="N115" s="146">
        <v>0</v>
      </c>
      <c r="P115" s="61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</row>
    <row r="116" spans="3:69" s="63" customFormat="1" ht="14.25">
      <c r="C116" s="63" t="s">
        <v>498</v>
      </c>
      <c r="D116" s="63" t="s">
        <v>499</v>
      </c>
      <c r="F116" s="142">
        <v>86</v>
      </c>
      <c r="G116" s="145">
        <v>3948</v>
      </c>
      <c r="H116" s="146">
        <f>H118+H133+H139+H150</f>
        <v>910</v>
      </c>
      <c r="I116" s="146">
        <f>I119+I123+I150</f>
        <v>637850</v>
      </c>
      <c r="J116" s="146">
        <f>J118+J133+J139+J150</f>
        <v>1051</v>
      </c>
      <c r="K116" s="146">
        <f>K119+K123+K150</f>
        <v>1231800</v>
      </c>
      <c r="L116" s="146">
        <f>L118+L133+L139+L150</f>
        <v>981</v>
      </c>
      <c r="M116" s="146">
        <f>M119+M123+M134+M140+M151</f>
        <v>1899053</v>
      </c>
      <c r="N116" s="146">
        <f>N118+N133+N139+N150</f>
        <v>1006</v>
      </c>
      <c r="P116" s="61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</row>
    <row r="117" spans="4:69" s="63" customFormat="1" ht="14.25">
      <c r="D117" s="63" t="s">
        <v>415</v>
      </c>
      <c r="F117" s="142"/>
      <c r="G117" s="145"/>
      <c r="H117" s="146"/>
      <c r="I117" s="146"/>
      <c r="J117" s="146"/>
      <c r="K117" s="146"/>
      <c r="L117" s="146"/>
      <c r="M117" s="146"/>
      <c r="N117" s="146"/>
      <c r="P117" s="61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</row>
    <row r="118" spans="3:69" s="63" customFormat="1" ht="14.25">
      <c r="C118" s="63" t="s">
        <v>500</v>
      </c>
      <c r="E118" s="63" t="s">
        <v>501</v>
      </c>
      <c r="F118" s="142">
        <v>87</v>
      </c>
      <c r="G118" s="145">
        <v>3026</v>
      </c>
      <c r="H118" s="146">
        <f>H119+H123</f>
        <v>712</v>
      </c>
      <c r="I118" s="146"/>
      <c r="J118" s="146">
        <f>J119+J123</f>
        <v>807</v>
      </c>
      <c r="K118" s="146"/>
      <c r="L118" s="146">
        <f>L119+L123</f>
        <v>757</v>
      </c>
      <c r="M118" s="146"/>
      <c r="N118" s="146">
        <f>N119+N123</f>
        <v>750</v>
      </c>
      <c r="P118" s="61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</row>
    <row r="119" spans="3:69" s="63" customFormat="1" ht="14.25">
      <c r="C119" s="63" t="s">
        <v>502</v>
      </c>
      <c r="D119" s="63" t="s">
        <v>503</v>
      </c>
      <c r="F119" s="142">
        <v>88</v>
      </c>
      <c r="G119" s="145">
        <f>G120+G121+G122</f>
        <v>2488</v>
      </c>
      <c r="H119" s="146">
        <f>H120</f>
        <v>622</v>
      </c>
      <c r="I119" s="146">
        <f>I120+I121+I122</f>
        <v>450402</v>
      </c>
      <c r="J119" s="146">
        <f>J120</f>
        <v>622</v>
      </c>
      <c r="K119" s="146">
        <f>K120</f>
        <v>897670</v>
      </c>
      <c r="L119" s="146">
        <f>L120</f>
        <v>622</v>
      </c>
      <c r="M119" s="146">
        <f>M120</f>
        <v>1339410</v>
      </c>
      <c r="N119" s="146">
        <f>N120</f>
        <v>622</v>
      </c>
      <c r="P119" s="61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</row>
    <row r="120" spans="3:69" s="63" customFormat="1" ht="14.25">
      <c r="C120" s="63" t="s">
        <v>381</v>
      </c>
      <c r="D120" s="63" t="s">
        <v>267</v>
      </c>
      <c r="F120" s="142">
        <v>89</v>
      </c>
      <c r="G120" s="145">
        <v>2488</v>
      </c>
      <c r="H120" s="146">
        <v>622</v>
      </c>
      <c r="I120" s="146">
        <v>450402</v>
      </c>
      <c r="J120" s="146">
        <v>622</v>
      </c>
      <c r="K120" s="146">
        <v>897670</v>
      </c>
      <c r="L120" s="146">
        <v>622</v>
      </c>
      <c r="M120" s="146">
        <v>1339410</v>
      </c>
      <c r="N120" s="146">
        <v>622</v>
      </c>
      <c r="P120" s="61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</row>
    <row r="121" spans="3:69" s="63" customFormat="1" ht="16.5" customHeight="1">
      <c r="C121" s="63" t="s">
        <v>389</v>
      </c>
      <c r="D121" s="63" t="s">
        <v>504</v>
      </c>
      <c r="F121" s="142">
        <v>90</v>
      </c>
      <c r="G121" s="145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/>
      <c r="N121" s="146">
        <v>0</v>
      </c>
      <c r="P121" s="61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</row>
    <row r="122" spans="3:69" s="63" customFormat="1" ht="14.25">
      <c r="C122" s="63" t="s">
        <v>390</v>
      </c>
      <c r="D122" s="63" t="s">
        <v>505</v>
      </c>
      <c r="F122" s="142">
        <v>91</v>
      </c>
      <c r="G122" s="145">
        <v>0</v>
      </c>
      <c r="H122" s="146">
        <v>0</v>
      </c>
      <c r="I122" s="146">
        <v>0</v>
      </c>
      <c r="J122" s="146">
        <v>0</v>
      </c>
      <c r="K122" s="146">
        <v>0</v>
      </c>
      <c r="L122" s="146">
        <v>0</v>
      </c>
      <c r="M122" s="146"/>
      <c r="N122" s="146">
        <v>0</v>
      </c>
      <c r="P122" s="61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</row>
    <row r="123" spans="3:69" s="63" customFormat="1" ht="14.25">
      <c r="C123" s="63" t="s">
        <v>506</v>
      </c>
      <c r="D123" s="63" t="s">
        <v>507</v>
      </c>
      <c r="F123" s="142">
        <v>92</v>
      </c>
      <c r="G123" s="145">
        <v>538</v>
      </c>
      <c r="H123" s="146">
        <f>H124+H128</f>
        <v>90</v>
      </c>
      <c r="I123" s="146">
        <f>I125+I128</f>
        <v>62019</v>
      </c>
      <c r="J123" s="146">
        <v>185</v>
      </c>
      <c r="K123" s="146">
        <f>K128</f>
        <v>83889</v>
      </c>
      <c r="L123" s="146">
        <f>L124+L128</f>
        <v>135</v>
      </c>
      <c r="M123" s="146">
        <f>M125+M128</f>
        <v>183738</v>
      </c>
      <c r="N123" s="146">
        <f>N124+N128</f>
        <v>128</v>
      </c>
      <c r="P123" s="61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</row>
    <row r="124" spans="3:69" s="63" customFormat="1" ht="14.25">
      <c r="C124" s="63" t="s">
        <v>381</v>
      </c>
      <c r="D124" s="63" t="s">
        <v>508</v>
      </c>
      <c r="F124" s="142">
        <v>93</v>
      </c>
      <c r="G124" s="145">
        <f>G127</f>
        <v>135</v>
      </c>
      <c r="H124" s="146">
        <f>H127</f>
        <v>0</v>
      </c>
      <c r="I124" s="146"/>
      <c r="J124" s="146">
        <f>J127</f>
        <v>45</v>
      </c>
      <c r="K124" s="146"/>
      <c r="L124" s="146">
        <f>L127</f>
        <v>45</v>
      </c>
      <c r="M124" s="146"/>
      <c r="N124" s="146">
        <f>N127</f>
        <v>45</v>
      </c>
      <c r="P124" s="61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</row>
    <row r="125" spans="5:69" s="63" customFormat="1" ht="14.25">
      <c r="E125" s="63" t="s">
        <v>509</v>
      </c>
      <c r="F125" s="142"/>
      <c r="G125" s="145">
        <v>0</v>
      </c>
      <c r="H125" s="146"/>
      <c r="I125" s="146">
        <v>0</v>
      </c>
      <c r="J125" s="146"/>
      <c r="K125" s="146">
        <v>0</v>
      </c>
      <c r="L125" s="146"/>
      <c r="M125" s="146"/>
      <c r="N125" s="146"/>
      <c r="P125" s="61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</row>
    <row r="126" spans="4:69" s="63" customFormat="1" ht="14.25">
      <c r="D126" s="63" t="s">
        <v>384</v>
      </c>
      <c r="E126" s="63" t="s">
        <v>510</v>
      </c>
      <c r="F126" s="142">
        <v>94</v>
      </c>
      <c r="G126" s="145">
        <v>0</v>
      </c>
      <c r="H126" s="146"/>
      <c r="I126" s="146">
        <v>0</v>
      </c>
      <c r="J126" s="146"/>
      <c r="K126" s="146">
        <v>0</v>
      </c>
      <c r="L126" s="146"/>
      <c r="M126" s="146"/>
      <c r="N126" s="146"/>
      <c r="P126" s="61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</row>
    <row r="127" spans="4:69" s="63" customFormat="1" ht="15">
      <c r="D127" s="63" t="s">
        <v>385</v>
      </c>
      <c r="E127" s="63" t="s">
        <v>511</v>
      </c>
      <c r="F127" s="151">
        <v>95</v>
      </c>
      <c r="G127" s="152">
        <v>135</v>
      </c>
      <c r="H127" s="153">
        <v>0</v>
      </c>
      <c r="I127" s="153">
        <v>0</v>
      </c>
      <c r="J127" s="153">
        <v>45</v>
      </c>
      <c r="K127" s="153">
        <v>0</v>
      </c>
      <c r="L127" s="153">
        <v>45</v>
      </c>
      <c r="M127" s="153">
        <v>0</v>
      </c>
      <c r="N127" s="153">
        <v>45</v>
      </c>
      <c r="O127" s="154"/>
      <c r="P127" s="155"/>
      <c r="Q127" s="1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</row>
    <row r="128" spans="3:69" s="63" customFormat="1" ht="14.25">
      <c r="C128" s="63" t="s">
        <v>389</v>
      </c>
      <c r="D128" s="63" t="s">
        <v>276</v>
      </c>
      <c r="F128" s="142">
        <v>96</v>
      </c>
      <c r="G128" s="145">
        <v>353</v>
      </c>
      <c r="H128" s="146">
        <v>90</v>
      </c>
      <c r="I128" s="146">
        <v>62019</v>
      </c>
      <c r="J128" s="146">
        <v>90</v>
      </c>
      <c r="K128" s="146">
        <v>83889</v>
      </c>
      <c r="L128" s="146">
        <v>90</v>
      </c>
      <c r="M128" s="146">
        <v>183738</v>
      </c>
      <c r="N128" s="146">
        <v>83</v>
      </c>
      <c r="P128" s="61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</row>
    <row r="129" spans="3:69" s="63" customFormat="1" ht="14.25">
      <c r="C129" s="63" t="s">
        <v>390</v>
      </c>
      <c r="D129" s="63" t="s">
        <v>278</v>
      </c>
      <c r="F129" s="142">
        <v>97</v>
      </c>
      <c r="G129" s="145">
        <v>0</v>
      </c>
      <c r="H129" s="146"/>
      <c r="I129" s="146">
        <v>0</v>
      </c>
      <c r="J129" s="146"/>
      <c r="K129" s="146">
        <v>0</v>
      </c>
      <c r="L129" s="146"/>
      <c r="M129" s="146"/>
      <c r="N129" s="146"/>
      <c r="P129" s="61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</row>
    <row r="130" spans="3:69" s="63" customFormat="1" ht="14.25">
      <c r="C130" s="63" t="s">
        <v>399</v>
      </c>
      <c r="D130" s="63" t="s">
        <v>512</v>
      </c>
      <c r="F130" s="142">
        <v>98</v>
      </c>
      <c r="G130" s="145">
        <v>50</v>
      </c>
      <c r="H130" s="146">
        <v>0</v>
      </c>
      <c r="I130" s="146">
        <v>0</v>
      </c>
      <c r="J130" s="146">
        <v>50</v>
      </c>
      <c r="K130" s="146">
        <v>0</v>
      </c>
      <c r="L130" s="146">
        <v>0</v>
      </c>
      <c r="M130" s="146">
        <v>41760</v>
      </c>
      <c r="N130" s="146">
        <v>0</v>
      </c>
      <c r="P130" s="61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</row>
    <row r="131" spans="5:69" s="63" customFormat="1" ht="14.25">
      <c r="E131" s="63" t="s">
        <v>513</v>
      </c>
      <c r="F131" s="142"/>
      <c r="G131" s="145">
        <v>0</v>
      </c>
      <c r="H131" s="146"/>
      <c r="I131" s="146">
        <v>0</v>
      </c>
      <c r="J131" s="146"/>
      <c r="K131" s="146">
        <v>0</v>
      </c>
      <c r="L131" s="146"/>
      <c r="M131" s="146">
        <v>0</v>
      </c>
      <c r="N131" s="146"/>
      <c r="P131" s="61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</row>
    <row r="132" spans="3:69" s="63" customFormat="1" ht="14.25">
      <c r="C132" s="63" t="s">
        <v>400</v>
      </c>
      <c r="D132" s="63" t="s">
        <v>514</v>
      </c>
      <c r="F132" s="142">
        <v>99</v>
      </c>
      <c r="G132" s="145">
        <v>0</v>
      </c>
      <c r="H132" s="146">
        <v>0</v>
      </c>
      <c r="I132" s="146">
        <v>0</v>
      </c>
      <c r="J132" s="146">
        <v>0</v>
      </c>
      <c r="K132" s="146">
        <v>0</v>
      </c>
      <c r="L132" s="146">
        <v>0</v>
      </c>
      <c r="M132" s="146">
        <v>0</v>
      </c>
      <c r="N132" s="146">
        <v>0</v>
      </c>
      <c r="P132" s="61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</row>
    <row r="133" spans="3:69" s="63" customFormat="1" ht="14.25">
      <c r="C133" s="63" t="s">
        <v>515</v>
      </c>
      <c r="D133" s="63" t="s">
        <v>516</v>
      </c>
      <c r="F133" s="142">
        <v>100</v>
      </c>
      <c r="G133" s="145">
        <v>0</v>
      </c>
      <c r="H133" s="146">
        <v>0</v>
      </c>
      <c r="I133" s="146"/>
      <c r="J133" s="146">
        <v>0</v>
      </c>
      <c r="K133" s="146"/>
      <c r="L133" s="146">
        <v>0</v>
      </c>
      <c r="M133" s="146"/>
      <c r="N133" s="146">
        <v>0</v>
      </c>
      <c r="P133" s="61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</row>
    <row r="134" spans="5:69" s="63" customFormat="1" ht="14.25">
      <c r="E134" s="63" t="s">
        <v>383</v>
      </c>
      <c r="F134" s="142"/>
      <c r="G134" s="145">
        <v>0</v>
      </c>
      <c r="H134" s="146">
        <v>0</v>
      </c>
      <c r="I134" s="146"/>
      <c r="J134" s="146">
        <v>0</v>
      </c>
      <c r="K134" s="146"/>
      <c r="L134" s="146">
        <v>0</v>
      </c>
      <c r="M134" s="146"/>
      <c r="N134" s="146">
        <v>0</v>
      </c>
      <c r="P134" s="61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</row>
    <row r="135" spans="3:69" s="63" customFormat="1" ht="14.25">
      <c r="C135" s="63" t="s">
        <v>381</v>
      </c>
      <c r="D135" s="63" t="s">
        <v>517</v>
      </c>
      <c r="F135" s="142">
        <v>101</v>
      </c>
      <c r="G135" s="145">
        <v>0</v>
      </c>
      <c r="H135" s="146">
        <v>0</v>
      </c>
      <c r="I135" s="146"/>
      <c r="J135" s="146">
        <v>0</v>
      </c>
      <c r="K135" s="146"/>
      <c r="L135" s="146">
        <v>0</v>
      </c>
      <c r="M135" s="146"/>
      <c r="N135" s="146">
        <v>0</v>
      </c>
      <c r="P135" s="61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</row>
    <row r="136" spans="3:69" s="63" customFormat="1" ht="14.25">
      <c r="C136" s="63" t="s">
        <v>389</v>
      </c>
      <c r="D136" s="63" t="s">
        <v>518</v>
      </c>
      <c r="F136" s="142">
        <v>102</v>
      </c>
      <c r="G136" s="145">
        <v>0</v>
      </c>
      <c r="H136" s="146">
        <v>0</v>
      </c>
      <c r="I136" s="146"/>
      <c r="J136" s="146">
        <v>0</v>
      </c>
      <c r="K136" s="146"/>
      <c r="L136" s="146">
        <v>0</v>
      </c>
      <c r="M136" s="146"/>
      <c r="N136" s="146">
        <v>0</v>
      </c>
      <c r="P136" s="61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</row>
    <row r="137" spans="3:69" s="63" customFormat="1" ht="14.25">
      <c r="C137" s="63" t="s">
        <v>390</v>
      </c>
      <c r="D137" s="63" t="s">
        <v>519</v>
      </c>
      <c r="E137" s="63" t="s">
        <v>520</v>
      </c>
      <c r="F137" s="142">
        <v>103</v>
      </c>
      <c r="G137" s="145">
        <v>0</v>
      </c>
      <c r="H137" s="146">
        <v>0</v>
      </c>
      <c r="I137" s="146"/>
      <c r="J137" s="146">
        <v>0</v>
      </c>
      <c r="K137" s="146"/>
      <c r="L137" s="146">
        <v>0</v>
      </c>
      <c r="M137" s="146"/>
      <c r="N137" s="146">
        <v>0</v>
      </c>
      <c r="P137" s="61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</row>
    <row r="138" spans="5:69" s="63" customFormat="1" ht="14.25">
      <c r="E138" s="63" t="s">
        <v>521</v>
      </c>
      <c r="F138" s="142"/>
      <c r="G138" s="145">
        <v>0</v>
      </c>
      <c r="H138" s="146"/>
      <c r="I138" s="146"/>
      <c r="J138" s="146"/>
      <c r="K138" s="146"/>
      <c r="L138" s="146"/>
      <c r="M138" s="146"/>
      <c r="N138" s="146"/>
      <c r="P138" s="61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</row>
    <row r="139" spans="3:69" s="63" customFormat="1" ht="14.25">
      <c r="C139" s="63" t="s">
        <v>522</v>
      </c>
      <c r="D139" s="63" t="s">
        <v>523</v>
      </c>
      <c r="F139" s="142">
        <v>104</v>
      </c>
      <c r="G139" s="145">
        <v>125</v>
      </c>
      <c r="H139" s="146">
        <f>H141</f>
        <v>14</v>
      </c>
      <c r="I139" s="146"/>
      <c r="J139" s="146">
        <f>J141</f>
        <v>42</v>
      </c>
      <c r="K139" s="146"/>
      <c r="L139" s="146">
        <f>L141</f>
        <v>42</v>
      </c>
      <c r="M139" s="146"/>
      <c r="N139" s="146">
        <f>N141</f>
        <v>27</v>
      </c>
      <c r="P139" s="61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</row>
    <row r="140" spans="4:69" s="63" customFormat="1" ht="14.25">
      <c r="D140" s="63" t="s">
        <v>524</v>
      </c>
      <c r="F140" s="142"/>
      <c r="G140" s="145"/>
      <c r="H140" s="146"/>
      <c r="I140" s="146"/>
      <c r="J140" s="146"/>
      <c r="K140" s="146"/>
      <c r="L140" s="146"/>
      <c r="M140" s="146">
        <v>0</v>
      </c>
      <c r="N140" s="146"/>
      <c r="P140" s="61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</row>
    <row r="141" spans="4:69" s="63" customFormat="1" ht="14.25">
      <c r="D141" s="63" t="s">
        <v>525</v>
      </c>
      <c r="F141" s="142"/>
      <c r="G141" s="145">
        <f>G142+G145</f>
        <v>125</v>
      </c>
      <c r="H141" s="146">
        <f>H142+H145</f>
        <v>14</v>
      </c>
      <c r="I141" s="146">
        <v>0</v>
      </c>
      <c r="J141" s="146">
        <f>J142+J145</f>
        <v>42</v>
      </c>
      <c r="K141" s="146">
        <v>0</v>
      </c>
      <c r="L141" s="146">
        <f>L142+L145</f>
        <v>42</v>
      </c>
      <c r="M141" s="146"/>
      <c r="N141" s="146">
        <f>N142+N145</f>
        <v>27</v>
      </c>
      <c r="P141" s="61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</row>
    <row r="142" spans="3:69" s="63" customFormat="1" ht="14.25">
      <c r="C142" s="63" t="s">
        <v>381</v>
      </c>
      <c r="D142" s="63" t="s">
        <v>526</v>
      </c>
      <c r="F142" s="142">
        <v>105</v>
      </c>
      <c r="G142" s="145">
        <v>45</v>
      </c>
      <c r="H142" s="146">
        <v>5</v>
      </c>
      <c r="I142" s="146">
        <v>0</v>
      </c>
      <c r="J142" s="146">
        <v>15</v>
      </c>
      <c r="K142" s="146">
        <v>0</v>
      </c>
      <c r="L142" s="146">
        <v>15</v>
      </c>
      <c r="M142" s="146">
        <v>0</v>
      </c>
      <c r="N142" s="146">
        <v>10</v>
      </c>
      <c r="P142" s="61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</row>
    <row r="143" spans="5:69" s="63" customFormat="1" ht="14.25">
      <c r="E143" s="63" t="s">
        <v>527</v>
      </c>
      <c r="F143" s="142">
        <v>106</v>
      </c>
      <c r="G143" s="145"/>
      <c r="H143" s="146"/>
      <c r="I143" s="146">
        <v>0</v>
      </c>
      <c r="J143" s="146"/>
      <c r="K143" s="146">
        <v>0</v>
      </c>
      <c r="L143" s="146"/>
      <c r="M143" s="146"/>
      <c r="N143" s="146"/>
      <c r="P143" s="61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</row>
    <row r="144" spans="5:69" s="63" customFormat="1" ht="14.25">
      <c r="E144" s="63" t="s">
        <v>520</v>
      </c>
      <c r="F144" s="142">
        <v>107</v>
      </c>
      <c r="G144" s="145"/>
      <c r="H144" s="146"/>
      <c r="I144" s="146"/>
      <c r="J144" s="146"/>
      <c r="K144" s="146"/>
      <c r="L144" s="146"/>
      <c r="M144" s="146"/>
      <c r="N144" s="146"/>
      <c r="P144" s="61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</row>
    <row r="145" spans="3:69" s="63" customFormat="1" ht="14.25">
      <c r="C145" s="63" t="s">
        <v>389</v>
      </c>
      <c r="E145" s="63" t="s">
        <v>528</v>
      </c>
      <c r="F145" s="142">
        <v>108</v>
      </c>
      <c r="G145" s="145">
        <v>80</v>
      </c>
      <c r="H145" s="146">
        <v>9</v>
      </c>
      <c r="I145" s="146"/>
      <c r="J145" s="146">
        <v>27</v>
      </c>
      <c r="K145" s="146"/>
      <c r="L145" s="146">
        <v>27</v>
      </c>
      <c r="M145" s="146"/>
      <c r="N145" s="146">
        <v>17</v>
      </c>
      <c r="P145" s="61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</row>
    <row r="146" spans="5:69" s="63" customFormat="1" ht="14.25">
      <c r="E146" s="63" t="s">
        <v>527</v>
      </c>
      <c r="F146" s="142">
        <v>109</v>
      </c>
      <c r="G146" s="145"/>
      <c r="H146" s="146"/>
      <c r="I146" s="146">
        <v>0</v>
      </c>
      <c r="J146" s="146"/>
      <c r="K146" s="146">
        <v>0</v>
      </c>
      <c r="L146" s="146"/>
      <c r="M146" s="146"/>
      <c r="N146" s="146"/>
      <c r="P146" s="61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</row>
    <row r="147" spans="5:69" s="63" customFormat="1" ht="14.25">
      <c r="E147" s="63" t="s">
        <v>520</v>
      </c>
      <c r="F147" s="142">
        <v>110</v>
      </c>
      <c r="G147" s="145"/>
      <c r="H147" s="146"/>
      <c r="I147" s="146">
        <v>0</v>
      </c>
      <c r="J147" s="146"/>
      <c r="K147" s="146">
        <v>0</v>
      </c>
      <c r="L147" s="146"/>
      <c r="M147" s="146"/>
      <c r="N147" s="146"/>
      <c r="P147" s="61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</row>
    <row r="148" spans="3:69" s="63" customFormat="1" ht="14.25">
      <c r="C148" s="63" t="s">
        <v>390</v>
      </c>
      <c r="E148" s="63" t="s">
        <v>529</v>
      </c>
      <c r="F148" s="142">
        <v>111</v>
      </c>
      <c r="G148" s="145">
        <v>0</v>
      </c>
      <c r="H148" s="146"/>
      <c r="I148" s="146"/>
      <c r="J148" s="146"/>
      <c r="K148" s="146"/>
      <c r="L148" s="146"/>
      <c r="M148" s="146"/>
      <c r="N148" s="146"/>
      <c r="P148" s="61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</row>
    <row r="149" spans="3:69" s="63" customFormat="1" ht="14.25">
      <c r="C149" s="63" t="s">
        <v>399</v>
      </c>
      <c r="E149" s="63" t="s">
        <v>530</v>
      </c>
      <c r="F149" s="142">
        <v>112</v>
      </c>
      <c r="G149" s="145">
        <v>0</v>
      </c>
      <c r="H149" s="146"/>
      <c r="I149" s="146"/>
      <c r="J149" s="146"/>
      <c r="K149" s="146"/>
      <c r="L149" s="146"/>
      <c r="M149" s="146"/>
      <c r="N149" s="146"/>
      <c r="P149" s="61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</row>
    <row r="150" spans="3:69" s="63" customFormat="1" ht="15">
      <c r="C150" s="63" t="s">
        <v>55</v>
      </c>
      <c r="D150" s="63" t="s">
        <v>531</v>
      </c>
      <c r="F150" s="142">
        <v>113</v>
      </c>
      <c r="G150" s="145">
        <f>G153+G154+G155+G156+G157+G158</f>
        <v>797</v>
      </c>
      <c r="H150" s="146">
        <f>H153+H154+H155+H156+H157+H158</f>
        <v>184</v>
      </c>
      <c r="I150" s="146">
        <f>I153+I154+I155+I156</f>
        <v>125429</v>
      </c>
      <c r="J150" s="146">
        <f>J153+J154+J155+J156+J157+J158</f>
        <v>202</v>
      </c>
      <c r="K150" s="146">
        <f>K153+K154+K155+K156</f>
        <v>250241</v>
      </c>
      <c r="L150" s="146">
        <f>L153+L154+L155+L156+L157+L158</f>
        <v>182</v>
      </c>
      <c r="M150" s="146"/>
      <c r="N150" s="146">
        <v>229</v>
      </c>
      <c r="O150" s="57"/>
      <c r="P150" s="157"/>
      <c r="Q150" s="158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</row>
    <row r="151" spans="4:69" s="63" customFormat="1" ht="15.75" customHeight="1">
      <c r="D151" s="63" t="s">
        <v>532</v>
      </c>
      <c r="F151" s="142"/>
      <c r="G151" s="145"/>
      <c r="H151" s="146"/>
      <c r="I151" s="146"/>
      <c r="J151" s="146"/>
      <c r="K151" s="146"/>
      <c r="L151" s="146"/>
      <c r="M151" s="146">
        <f>M153+M154+M155+M156</f>
        <v>375905</v>
      </c>
      <c r="N151" s="146"/>
      <c r="P151" s="61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</row>
    <row r="152" spans="4:69" s="63" customFormat="1" ht="14.25">
      <c r="D152" s="63" t="s">
        <v>415</v>
      </c>
      <c r="F152" s="142"/>
      <c r="G152" s="145"/>
      <c r="H152" s="146"/>
      <c r="I152" s="146"/>
      <c r="J152" s="146"/>
      <c r="K152" s="146"/>
      <c r="L152" s="146"/>
      <c r="M152" s="146"/>
      <c r="N152" s="146"/>
      <c r="P152" s="61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</row>
    <row r="153" spans="3:69" s="63" customFormat="1" ht="14.25">
      <c r="C153" s="63" t="s">
        <v>381</v>
      </c>
      <c r="D153" s="63" t="s">
        <v>533</v>
      </c>
      <c r="F153" s="142">
        <v>114</v>
      </c>
      <c r="G153" s="145">
        <v>550</v>
      </c>
      <c r="H153" s="146">
        <v>125</v>
      </c>
      <c r="I153" s="146">
        <v>94862</v>
      </c>
      <c r="J153" s="146">
        <v>125</v>
      </c>
      <c r="K153" s="146">
        <v>189340</v>
      </c>
      <c r="L153" s="146">
        <v>125</v>
      </c>
      <c r="M153" s="146">
        <v>282513</v>
      </c>
      <c r="N153" s="146">
        <v>175</v>
      </c>
      <c r="P153" s="61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</row>
    <row r="154" spans="3:69" s="63" customFormat="1" ht="14.25">
      <c r="C154" s="63" t="s">
        <v>389</v>
      </c>
      <c r="D154" s="63" t="s">
        <v>534</v>
      </c>
      <c r="F154" s="142">
        <v>115</v>
      </c>
      <c r="G154" s="145">
        <v>14</v>
      </c>
      <c r="H154" s="146">
        <v>3</v>
      </c>
      <c r="I154" s="146">
        <v>2185</v>
      </c>
      <c r="J154" s="146">
        <v>3</v>
      </c>
      <c r="K154" s="146">
        <v>4352</v>
      </c>
      <c r="L154" s="146">
        <v>3</v>
      </c>
      <c r="M154" s="146">
        <v>6489</v>
      </c>
      <c r="N154" s="146">
        <v>4</v>
      </c>
      <c r="P154" s="61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</row>
    <row r="155" spans="3:69" s="63" customFormat="1" ht="14.25">
      <c r="C155" s="63" t="s">
        <v>390</v>
      </c>
      <c r="D155" s="63" t="s">
        <v>535</v>
      </c>
      <c r="F155" s="142">
        <v>116</v>
      </c>
      <c r="G155" s="145">
        <v>136</v>
      </c>
      <c r="H155" s="146">
        <v>36</v>
      </c>
      <c r="I155" s="146">
        <v>23448</v>
      </c>
      <c r="J155" s="146">
        <v>36</v>
      </c>
      <c r="K155" s="146">
        <v>46714</v>
      </c>
      <c r="L155" s="146">
        <v>36</v>
      </c>
      <c r="M155" s="146">
        <v>71848</v>
      </c>
      <c r="N155" s="146">
        <v>28</v>
      </c>
      <c r="P155" s="61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</row>
    <row r="156" spans="3:69" s="63" customFormat="1" ht="14.25">
      <c r="C156" s="63" t="s">
        <v>399</v>
      </c>
      <c r="D156" s="63" t="s">
        <v>536</v>
      </c>
      <c r="F156" s="142">
        <v>117</v>
      </c>
      <c r="G156" s="145">
        <v>67</v>
      </c>
      <c r="H156" s="146">
        <v>20</v>
      </c>
      <c r="I156" s="146">
        <v>4934</v>
      </c>
      <c r="J156" s="146">
        <v>18</v>
      </c>
      <c r="K156" s="146">
        <v>9835</v>
      </c>
      <c r="L156" s="146">
        <v>18</v>
      </c>
      <c r="M156" s="146">
        <v>15055</v>
      </c>
      <c r="N156" s="146">
        <v>11</v>
      </c>
      <c r="P156" s="61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</row>
    <row r="157" spans="3:69" s="63" customFormat="1" ht="14.25">
      <c r="C157" s="63" t="s">
        <v>400</v>
      </c>
      <c r="D157" s="63" t="s">
        <v>537</v>
      </c>
      <c r="F157" s="142">
        <v>118</v>
      </c>
      <c r="G157" s="145">
        <v>30</v>
      </c>
      <c r="H157" s="146">
        <v>0</v>
      </c>
      <c r="I157" s="146">
        <v>0</v>
      </c>
      <c r="J157" s="146">
        <v>20</v>
      </c>
      <c r="K157" s="146">
        <v>0</v>
      </c>
      <c r="L157" s="146">
        <v>0</v>
      </c>
      <c r="M157" s="146">
        <v>0</v>
      </c>
      <c r="N157" s="146">
        <v>10</v>
      </c>
      <c r="P157" s="61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</row>
    <row r="158" spans="3:69" s="63" customFormat="1" ht="14.25">
      <c r="C158" s="63" t="s">
        <v>402</v>
      </c>
      <c r="D158" s="63" t="s">
        <v>538</v>
      </c>
      <c r="F158" s="142">
        <v>119</v>
      </c>
      <c r="G158" s="145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P158" s="61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</row>
    <row r="159" spans="3:69" s="63" customFormat="1" ht="14.25">
      <c r="C159" s="63" t="s">
        <v>539</v>
      </c>
      <c r="D159" s="63" t="s">
        <v>540</v>
      </c>
      <c r="F159" s="142">
        <v>120</v>
      </c>
      <c r="G159" s="145">
        <f>G167</f>
        <v>130</v>
      </c>
      <c r="H159" s="146">
        <f>H167</f>
        <v>40</v>
      </c>
      <c r="I159" s="146"/>
      <c r="J159" s="146">
        <f>J167</f>
        <v>30</v>
      </c>
      <c r="K159" s="146"/>
      <c r="L159" s="146">
        <f>L161+L167</f>
        <v>30</v>
      </c>
      <c r="M159" s="146">
        <f>M161+M164+M165+M166+M167+M168</f>
        <v>148118</v>
      </c>
      <c r="N159" s="146">
        <f>N161+N167</f>
        <v>30</v>
      </c>
      <c r="P159" s="61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</row>
    <row r="160" spans="4:69" s="63" customFormat="1" ht="14.25">
      <c r="D160" s="63" t="s">
        <v>446</v>
      </c>
      <c r="F160" s="142"/>
      <c r="G160" s="145"/>
      <c r="H160" s="146"/>
      <c r="I160" s="146">
        <f>I167</f>
        <v>25998</v>
      </c>
      <c r="J160" s="146"/>
      <c r="K160" s="146">
        <f>K167</f>
        <v>55935</v>
      </c>
      <c r="L160" s="146"/>
      <c r="M160" s="146"/>
      <c r="N160" s="146"/>
      <c r="P160" s="61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</row>
    <row r="161" spans="3:69" s="63" customFormat="1" ht="14.25">
      <c r="C161" s="63" t="s">
        <v>381</v>
      </c>
      <c r="D161" s="63" t="s">
        <v>541</v>
      </c>
      <c r="F161" s="142">
        <v>121</v>
      </c>
      <c r="G161" s="145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f>M162+M163</f>
        <v>45159</v>
      </c>
      <c r="N161" s="146">
        <v>0</v>
      </c>
      <c r="P161" s="61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</row>
    <row r="162" spans="4:69" s="63" customFormat="1" ht="14.25">
      <c r="D162" s="63" t="s">
        <v>384</v>
      </c>
      <c r="E162" s="63" t="s">
        <v>542</v>
      </c>
      <c r="F162" s="142">
        <v>122</v>
      </c>
      <c r="G162" s="145">
        <v>0</v>
      </c>
      <c r="H162" s="146"/>
      <c r="I162" s="146">
        <v>0</v>
      </c>
      <c r="J162" s="146"/>
      <c r="K162" s="146">
        <v>0</v>
      </c>
      <c r="L162" s="146"/>
      <c r="M162" s="146">
        <v>6892</v>
      </c>
      <c r="N162" s="146"/>
      <c r="P162" s="61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</row>
    <row r="163" spans="4:69" s="63" customFormat="1" ht="14.25">
      <c r="D163" s="63" t="s">
        <v>385</v>
      </c>
      <c r="E163" s="63" t="s">
        <v>543</v>
      </c>
      <c r="F163" s="142">
        <v>123</v>
      </c>
      <c r="G163" s="145">
        <v>0</v>
      </c>
      <c r="H163" s="146"/>
      <c r="I163" s="146">
        <v>0</v>
      </c>
      <c r="J163" s="146"/>
      <c r="K163" s="146"/>
      <c r="L163" s="146"/>
      <c r="M163" s="146">
        <v>38267</v>
      </c>
      <c r="N163" s="146"/>
      <c r="P163" s="61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</row>
    <row r="164" spans="3:69" s="63" customFormat="1" ht="14.25">
      <c r="C164" s="63" t="s">
        <v>389</v>
      </c>
      <c r="D164" s="63" t="s">
        <v>544</v>
      </c>
      <c r="F164" s="142">
        <v>124</v>
      </c>
      <c r="G164" s="145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/>
      <c r="N164" s="146">
        <v>0</v>
      </c>
      <c r="P164" s="61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</row>
    <row r="165" spans="3:69" s="63" customFormat="1" ht="14.25">
      <c r="C165" s="63" t="s">
        <v>390</v>
      </c>
      <c r="D165" s="63" t="s">
        <v>545</v>
      </c>
      <c r="F165" s="142">
        <v>125</v>
      </c>
      <c r="G165" s="145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/>
      <c r="N165" s="146">
        <v>0</v>
      </c>
      <c r="P165" s="61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</row>
    <row r="166" spans="3:69" s="63" customFormat="1" ht="14.25">
      <c r="C166" s="63" t="s">
        <v>399</v>
      </c>
      <c r="D166" s="63" t="s">
        <v>546</v>
      </c>
      <c r="F166" s="142">
        <v>126</v>
      </c>
      <c r="G166" s="145">
        <v>0</v>
      </c>
      <c r="H166" s="146">
        <v>0</v>
      </c>
      <c r="I166" s="146">
        <v>0</v>
      </c>
      <c r="J166" s="146">
        <v>0</v>
      </c>
      <c r="K166" s="146">
        <v>0</v>
      </c>
      <c r="L166" s="146">
        <v>0</v>
      </c>
      <c r="M166" s="146">
        <v>20000</v>
      </c>
      <c r="N166" s="146">
        <v>0</v>
      </c>
      <c r="P166" s="61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</row>
    <row r="167" spans="3:69" s="63" customFormat="1" ht="14.25">
      <c r="C167" s="63" t="s">
        <v>400</v>
      </c>
      <c r="D167" s="63" t="s">
        <v>547</v>
      </c>
      <c r="F167" s="142">
        <v>127</v>
      </c>
      <c r="G167" s="145">
        <v>130</v>
      </c>
      <c r="H167" s="146">
        <v>40</v>
      </c>
      <c r="I167" s="146">
        <v>25998</v>
      </c>
      <c r="J167" s="146">
        <v>30</v>
      </c>
      <c r="K167" s="146">
        <v>55935</v>
      </c>
      <c r="L167" s="146">
        <v>30</v>
      </c>
      <c r="M167" s="146">
        <v>82959</v>
      </c>
      <c r="N167" s="146">
        <v>30</v>
      </c>
      <c r="P167" s="61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</row>
    <row r="168" spans="3:69" s="63" customFormat="1" ht="14.25">
      <c r="C168" s="63" t="s">
        <v>402</v>
      </c>
      <c r="D168" s="63" t="s">
        <v>548</v>
      </c>
      <c r="F168" s="142">
        <v>128</v>
      </c>
      <c r="G168" s="145">
        <v>0</v>
      </c>
      <c r="H168" s="146">
        <v>0</v>
      </c>
      <c r="I168" s="146"/>
      <c r="J168" s="146">
        <v>0</v>
      </c>
      <c r="K168" s="146"/>
      <c r="L168" s="146">
        <v>0</v>
      </c>
      <c r="M168" s="146"/>
      <c r="N168" s="146">
        <v>0</v>
      </c>
      <c r="P168" s="61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</row>
    <row r="169" spans="5:69" s="63" customFormat="1" ht="14.25">
      <c r="E169" s="63" t="s">
        <v>549</v>
      </c>
      <c r="F169" s="142"/>
      <c r="G169" s="146"/>
      <c r="H169" s="146"/>
      <c r="I169" s="146"/>
      <c r="J169" s="146"/>
      <c r="K169" s="146"/>
      <c r="L169" s="146"/>
      <c r="M169" s="146"/>
      <c r="N169" s="146"/>
      <c r="P169" s="61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</row>
    <row r="170" spans="4:69" s="63" customFormat="1" ht="14.25">
      <c r="D170" s="63" t="s">
        <v>404</v>
      </c>
      <c r="E170" s="63" t="s">
        <v>550</v>
      </c>
      <c r="F170" s="142">
        <v>129</v>
      </c>
      <c r="G170" s="146">
        <v>0</v>
      </c>
      <c r="H170" s="146">
        <v>0</v>
      </c>
      <c r="I170" s="146"/>
      <c r="J170" s="146">
        <v>0</v>
      </c>
      <c r="K170" s="146"/>
      <c r="L170" s="146">
        <v>0</v>
      </c>
      <c r="M170" s="146"/>
      <c r="N170" s="146">
        <v>0</v>
      </c>
      <c r="P170" s="61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</row>
    <row r="171" spans="4:69" s="63" customFormat="1" ht="14.25">
      <c r="D171" s="63" t="s">
        <v>315</v>
      </c>
      <c r="E171" s="63" t="s">
        <v>551</v>
      </c>
      <c r="F171" s="142">
        <v>130</v>
      </c>
      <c r="G171" s="146"/>
      <c r="H171" s="146"/>
      <c r="I171" s="146"/>
      <c r="J171" s="146"/>
      <c r="K171" s="146"/>
      <c r="L171" s="146"/>
      <c r="M171" s="146"/>
      <c r="N171" s="146"/>
      <c r="P171" s="61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</row>
    <row r="172" spans="4:69" s="63" customFormat="1" ht="14.25">
      <c r="D172" s="63" t="s">
        <v>552</v>
      </c>
      <c r="E172" s="63" t="s">
        <v>553</v>
      </c>
      <c r="F172" s="142" t="s">
        <v>319</v>
      </c>
      <c r="G172" s="146"/>
      <c r="H172" s="146"/>
      <c r="I172" s="146"/>
      <c r="J172" s="146"/>
      <c r="K172" s="146"/>
      <c r="L172" s="146"/>
      <c r="M172" s="146"/>
      <c r="N172" s="146"/>
      <c r="P172" s="61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</row>
    <row r="173" spans="4:69" s="63" customFormat="1" ht="14.25">
      <c r="D173" s="63" t="s">
        <v>554</v>
      </c>
      <c r="E173" s="63" t="s">
        <v>555</v>
      </c>
      <c r="F173" s="142">
        <v>131</v>
      </c>
      <c r="G173" s="146">
        <v>0</v>
      </c>
      <c r="H173" s="146">
        <v>0</v>
      </c>
      <c r="I173" s="146"/>
      <c r="J173" s="146">
        <v>0</v>
      </c>
      <c r="K173" s="146"/>
      <c r="L173" s="146">
        <v>0</v>
      </c>
      <c r="M173" s="146"/>
      <c r="N173" s="146">
        <v>0</v>
      </c>
      <c r="P173" s="61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</row>
    <row r="174" spans="5:69" s="63" customFormat="1" ht="14.25">
      <c r="E174" s="63" t="s">
        <v>383</v>
      </c>
      <c r="F174" s="142"/>
      <c r="G174" s="146"/>
      <c r="H174" s="146"/>
      <c r="I174" s="146"/>
      <c r="J174" s="146"/>
      <c r="K174" s="146"/>
      <c r="L174" s="146"/>
      <c r="M174" s="146"/>
      <c r="N174" s="146"/>
      <c r="P174" s="61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</row>
    <row r="175" spans="4:69" s="63" customFormat="1" ht="14.25">
      <c r="D175" s="63" t="s">
        <v>321</v>
      </c>
      <c r="E175" s="63" t="s">
        <v>556</v>
      </c>
      <c r="F175" s="142">
        <v>132</v>
      </c>
      <c r="G175" s="146"/>
      <c r="H175" s="146"/>
      <c r="I175" s="146"/>
      <c r="J175" s="146"/>
      <c r="K175" s="146"/>
      <c r="L175" s="146"/>
      <c r="M175" s="146"/>
      <c r="N175" s="146"/>
      <c r="P175" s="61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</row>
    <row r="176" spans="5:69" s="63" customFormat="1" ht="14.25">
      <c r="E176" s="63" t="s">
        <v>557</v>
      </c>
      <c r="F176" s="142">
        <v>133</v>
      </c>
      <c r="G176" s="146"/>
      <c r="H176" s="146"/>
      <c r="I176" s="146"/>
      <c r="J176" s="146"/>
      <c r="K176" s="146"/>
      <c r="L176" s="146"/>
      <c r="M176" s="146"/>
      <c r="N176" s="146"/>
      <c r="P176" s="61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</row>
    <row r="177" spans="5:69" s="63" customFormat="1" ht="14.25">
      <c r="E177" s="63" t="s">
        <v>558</v>
      </c>
      <c r="F177" s="142">
        <v>134</v>
      </c>
      <c r="G177" s="146"/>
      <c r="H177" s="146"/>
      <c r="I177" s="146"/>
      <c r="J177" s="146"/>
      <c r="K177" s="146"/>
      <c r="L177" s="146"/>
      <c r="M177" s="146"/>
      <c r="N177" s="146"/>
      <c r="P177" s="61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</row>
    <row r="178" spans="5:69" s="63" customFormat="1" ht="14.25">
      <c r="E178" s="63" t="s">
        <v>559</v>
      </c>
      <c r="F178" s="142">
        <v>135</v>
      </c>
      <c r="G178" s="146"/>
      <c r="H178" s="146"/>
      <c r="I178" s="146"/>
      <c r="J178" s="146"/>
      <c r="K178" s="146"/>
      <c r="L178" s="146"/>
      <c r="M178" s="146"/>
      <c r="N178" s="146"/>
      <c r="P178" s="61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</row>
    <row r="179" spans="2:69" s="63" customFormat="1" ht="14.25">
      <c r="B179" s="63" t="s">
        <v>560</v>
      </c>
      <c r="C179" s="63" t="s">
        <v>561</v>
      </c>
      <c r="F179" s="142">
        <v>136</v>
      </c>
      <c r="G179" s="146">
        <f>G186</f>
        <v>2</v>
      </c>
      <c r="H179" s="146">
        <f>H186</f>
        <v>1</v>
      </c>
      <c r="I179" s="146">
        <v>0</v>
      </c>
      <c r="J179" s="146">
        <f>J186</f>
        <v>1</v>
      </c>
      <c r="K179" s="146"/>
      <c r="L179" s="146">
        <f>L186</f>
        <v>0</v>
      </c>
      <c r="M179" s="146"/>
      <c r="N179" s="146">
        <f>N186</f>
        <v>0</v>
      </c>
      <c r="P179" s="61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</row>
    <row r="180" spans="3:69" s="63" customFormat="1" ht="14.25">
      <c r="C180" s="63" t="s">
        <v>381</v>
      </c>
      <c r="D180" s="63" t="s">
        <v>562</v>
      </c>
      <c r="F180" s="142">
        <v>137</v>
      </c>
      <c r="G180" s="146">
        <v>0</v>
      </c>
      <c r="H180" s="146">
        <v>0</v>
      </c>
      <c r="I180" s="146">
        <v>0</v>
      </c>
      <c r="J180" s="146">
        <v>0</v>
      </c>
      <c r="K180" s="146"/>
      <c r="L180" s="146">
        <v>0</v>
      </c>
      <c r="M180" s="146"/>
      <c r="N180" s="146">
        <v>0</v>
      </c>
      <c r="P180" s="61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</row>
    <row r="181" spans="4:69" s="63" customFormat="1" ht="14.25">
      <c r="D181" s="63" t="s">
        <v>384</v>
      </c>
      <c r="E181" s="63" t="s">
        <v>563</v>
      </c>
      <c r="F181" s="142">
        <v>138</v>
      </c>
      <c r="G181" s="146">
        <v>0</v>
      </c>
      <c r="H181" s="146"/>
      <c r="I181" s="146">
        <v>0</v>
      </c>
      <c r="J181" s="146"/>
      <c r="K181" s="146"/>
      <c r="L181" s="146"/>
      <c r="M181" s="146"/>
      <c r="N181" s="146"/>
      <c r="P181" s="61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</row>
    <row r="182" spans="4:69" s="63" customFormat="1" ht="14.25">
      <c r="D182" s="63" t="s">
        <v>385</v>
      </c>
      <c r="E182" s="63" t="s">
        <v>564</v>
      </c>
      <c r="F182" s="142">
        <v>139</v>
      </c>
      <c r="G182" s="146">
        <v>0</v>
      </c>
      <c r="H182" s="146"/>
      <c r="I182" s="146">
        <v>0</v>
      </c>
      <c r="J182" s="146"/>
      <c r="K182" s="146"/>
      <c r="L182" s="146"/>
      <c r="M182" s="146"/>
      <c r="N182" s="146"/>
      <c r="P182" s="61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</row>
    <row r="183" spans="3:69" s="63" customFormat="1" ht="14.25">
      <c r="C183" s="63" t="s">
        <v>389</v>
      </c>
      <c r="D183" s="63" t="s">
        <v>565</v>
      </c>
      <c r="F183" s="142">
        <v>140</v>
      </c>
      <c r="G183" s="146">
        <v>0</v>
      </c>
      <c r="H183" s="146">
        <v>0</v>
      </c>
      <c r="I183" s="146">
        <v>0</v>
      </c>
      <c r="J183" s="146">
        <v>0</v>
      </c>
      <c r="K183" s="146"/>
      <c r="L183" s="146">
        <v>0</v>
      </c>
      <c r="M183" s="146"/>
      <c r="N183" s="146">
        <v>0</v>
      </c>
      <c r="P183" s="61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</row>
    <row r="184" spans="4:69" s="63" customFormat="1" ht="14.25">
      <c r="D184" s="63" t="s">
        <v>430</v>
      </c>
      <c r="E184" s="63" t="s">
        <v>563</v>
      </c>
      <c r="F184" s="142">
        <v>141</v>
      </c>
      <c r="G184" s="146">
        <v>0</v>
      </c>
      <c r="H184" s="146"/>
      <c r="I184" s="146">
        <v>0</v>
      </c>
      <c r="J184" s="146"/>
      <c r="K184" s="146"/>
      <c r="L184" s="146"/>
      <c r="M184" s="146"/>
      <c r="N184" s="146"/>
      <c r="P184" s="61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</row>
    <row r="185" spans="4:69" s="63" customFormat="1" ht="14.25">
      <c r="D185" s="63" t="s">
        <v>431</v>
      </c>
      <c r="E185" s="63" t="s">
        <v>564</v>
      </c>
      <c r="F185" s="142">
        <v>142</v>
      </c>
      <c r="G185" s="146">
        <v>0</v>
      </c>
      <c r="H185" s="146"/>
      <c r="I185" s="146">
        <v>0</v>
      </c>
      <c r="J185" s="146"/>
      <c r="K185" s="146"/>
      <c r="L185" s="146"/>
      <c r="M185" s="146"/>
      <c r="N185" s="146"/>
      <c r="P185" s="61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</row>
    <row r="186" spans="3:69" s="63" customFormat="1" ht="14.25">
      <c r="C186" s="63" t="s">
        <v>390</v>
      </c>
      <c r="D186" s="63" t="s">
        <v>566</v>
      </c>
      <c r="F186" s="142">
        <v>143</v>
      </c>
      <c r="G186" s="146">
        <v>2</v>
      </c>
      <c r="H186" s="146">
        <v>1</v>
      </c>
      <c r="I186" s="146">
        <v>0</v>
      </c>
      <c r="J186" s="146">
        <v>1</v>
      </c>
      <c r="K186" s="146"/>
      <c r="L186" s="146">
        <v>0</v>
      </c>
      <c r="M186" s="146"/>
      <c r="N186" s="146">
        <v>0</v>
      </c>
      <c r="P186" s="61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</row>
    <row r="187" spans="2:69" s="63" customFormat="1" ht="14.25">
      <c r="B187" s="63" t="s">
        <v>567</v>
      </c>
      <c r="C187" s="63" t="s">
        <v>60</v>
      </c>
      <c r="F187" s="142">
        <v>144</v>
      </c>
      <c r="G187" s="146">
        <v>0</v>
      </c>
      <c r="H187" s="146">
        <v>0</v>
      </c>
      <c r="I187" s="146">
        <v>0</v>
      </c>
      <c r="J187" s="146">
        <v>0</v>
      </c>
      <c r="K187" s="146"/>
      <c r="L187" s="146">
        <v>0</v>
      </c>
      <c r="M187" s="146"/>
      <c r="N187" s="146">
        <v>0</v>
      </c>
      <c r="P187" s="61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</row>
    <row r="188" spans="1:69" s="63" customFormat="1" ht="14.25">
      <c r="A188" s="63" t="s">
        <v>568</v>
      </c>
      <c r="C188" s="63" t="s">
        <v>569</v>
      </c>
      <c r="F188" s="142">
        <v>145</v>
      </c>
      <c r="G188" s="146">
        <v>500</v>
      </c>
      <c r="H188" s="146"/>
      <c r="I188" s="146"/>
      <c r="J188" s="146"/>
      <c r="K188" s="146"/>
      <c r="L188" s="146"/>
      <c r="M188" s="146"/>
      <c r="N188" s="146"/>
      <c r="P188" s="61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</row>
    <row r="189" spans="5:69" s="63" customFormat="1" ht="14.25">
      <c r="E189" s="63" t="s">
        <v>570</v>
      </c>
      <c r="F189" s="142">
        <v>146</v>
      </c>
      <c r="G189" s="146"/>
      <c r="H189" s="146"/>
      <c r="I189" s="146"/>
      <c r="J189" s="146"/>
      <c r="K189" s="146"/>
      <c r="L189" s="146"/>
      <c r="M189" s="146"/>
      <c r="N189" s="146"/>
      <c r="P189" s="61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</row>
    <row r="190" spans="5:69" s="63" customFormat="1" ht="14.25">
      <c r="E190" s="63" t="s">
        <v>334</v>
      </c>
      <c r="F190" s="142">
        <v>147</v>
      </c>
      <c r="G190" s="146">
        <v>0</v>
      </c>
      <c r="H190" s="146"/>
      <c r="I190" s="146">
        <v>0</v>
      </c>
      <c r="J190" s="146"/>
      <c r="K190" s="146"/>
      <c r="L190" s="146"/>
      <c r="M190" s="146"/>
      <c r="N190" s="146"/>
      <c r="P190" s="61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</row>
    <row r="191" spans="1:69" s="63" customFormat="1" ht="14.25">
      <c r="A191" s="63" t="s">
        <v>571</v>
      </c>
      <c r="C191" s="159" t="s">
        <v>335</v>
      </c>
      <c r="D191" s="159"/>
      <c r="F191" s="142">
        <v>148</v>
      </c>
      <c r="G191" s="146">
        <v>80</v>
      </c>
      <c r="H191" s="146"/>
      <c r="I191" s="146">
        <v>0</v>
      </c>
      <c r="J191" s="146"/>
      <c r="K191" s="146"/>
      <c r="L191" s="146"/>
      <c r="M191" s="146"/>
      <c r="N191" s="146"/>
      <c r="P191" s="61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</row>
    <row r="192" spans="1:14" s="56" customFormat="1" ht="14.25">
      <c r="A192" s="63" t="s">
        <v>68</v>
      </c>
      <c r="B192" s="61"/>
      <c r="C192" s="160" t="s">
        <v>126</v>
      </c>
      <c r="D192" s="161"/>
      <c r="E192" s="62"/>
      <c r="F192" s="142">
        <v>149</v>
      </c>
      <c r="G192" s="146">
        <v>0</v>
      </c>
      <c r="H192" s="146"/>
      <c r="I192" s="146"/>
      <c r="J192" s="146"/>
      <c r="K192" s="146"/>
      <c r="L192" s="146"/>
      <c r="M192" s="146"/>
      <c r="N192" s="146"/>
    </row>
    <row r="193" spans="1:17" ht="14.25">
      <c r="A193" s="63" t="s">
        <v>89</v>
      </c>
      <c r="B193" s="61"/>
      <c r="C193" s="63" t="s">
        <v>128</v>
      </c>
      <c r="D193" s="63"/>
      <c r="E193" s="62"/>
      <c r="F193" s="147">
        <v>150</v>
      </c>
      <c r="G193" s="146">
        <v>0</v>
      </c>
      <c r="H193" s="146"/>
      <c r="I193" s="146"/>
      <c r="J193" s="146"/>
      <c r="K193" s="146"/>
      <c r="L193" s="146"/>
      <c r="M193" s="146"/>
      <c r="N193" s="146"/>
      <c r="Q193" s="56"/>
    </row>
    <row r="194" spans="1:17" ht="15" thickBot="1">
      <c r="A194" s="159" t="s">
        <v>91</v>
      </c>
      <c r="B194" s="160"/>
      <c r="C194" s="162" t="s">
        <v>572</v>
      </c>
      <c r="D194" s="162"/>
      <c r="E194" s="161"/>
      <c r="F194" s="159">
        <v>151</v>
      </c>
      <c r="G194" s="163">
        <v>0</v>
      </c>
      <c r="H194" s="163">
        <v>130</v>
      </c>
      <c r="I194" s="163"/>
      <c r="J194" s="163">
        <v>150</v>
      </c>
      <c r="K194" s="163"/>
      <c r="L194" s="163">
        <v>150</v>
      </c>
      <c r="M194" s="163"/>
      <c r="N194" s="163">
        <v>150</v>
      </c>
      <c r="Q194" s="56"/>
    </row>
    <row r="195" ht="14.25" hidden="1">
      <c r="Q195" s="56"/>
    </row>
    <row r="196" spans="1:17" ht="14.25" hidden="1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56"/>
    </row>
    <row r="197" ht="14.25" hidden="1">
      <c r="Q197" s="56"/>
    </row>
    <row r="198" spans="1:17" ht="12.75" customHeight="1">
      <c r="A198" s="63" t="s">
        <v>573</v>
      </c>
      <c r="B198" s="63"/>
      <c r="C198" s="63"/>
      <c r="D198" s="63"/>
      <c r="E198" s="63" t="s">
        <v>574</v>
      </c>
      <c r="F198" s="63"/>
      <c r="G198" s="146">
        <v>0</v>
      </c>
      <c r="H198" s="146">
        <v>130</v>
      </c>
      <c r="I198" s="146"/>
      <c r="J198" s="146">
        <v>130</v>
      </c>
      <c r="K198" s="146"/>
      <c r="L198" s="146">
        <v>140</v>
      </c>
      <c r="M198" s="146"/>
      <c r="N198" s="146">
        <v>140</v>
      </c>
      <c r="Q198" s="56"/>
    </row>
    <row r="199" spans="5:17" ht="43.5" customHeight="1" hidden="1"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</row>
    <row r="200" spans="1:17" ht="1.5" customHeight="1" hidden="1">
      <c r="A200" s="164" t="s">
        <v>575</v>
      </c>
      <c r="B200" s="164"/>
      <c r="C200" s="164"/>
      <c r="D200" s="164"/>
      <c r="E200" s="164"/>
      <c r="F200" s="164"/>
      <c r="G200" s="165"/>
      <c r="H200" s="165"/>
      <c r="I200" s="165"/>
      <c r="J200" s="165"/>
      <c r="K200" s="165"/>
      <c r="L200" s="165"/>
      <c r="M200" s="165"/>
      <c r="N200" s="166"/>
      <c r="O200" s="165"/>
      <c r="P200" s="166"/>
      <c r="Q200" s="54"/>
    </row>
    <row r="203" spans="4:17" ht="14.25"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</row>
    <row r="204" spans="4:17" ht="14.25"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</row>
    <row r="205" spans="4:17" ht="15.75">
      <c r="D205" s="36"/>
      <c r="E205" s="36"/>
      <c r="F205" s="36"/>
      <c r="G205" s="36"/>
      <c r="H205" s="36"/>
      <c r="I205" s="36"/>
      <c r="J205" s="36"/>
      <c r="K205" s="167"/>
      <c r="L205" s="168"/>
      <c r="M205" s="168"/>
      <c r="N205" s="168"/>
      <c r="O205" s="168"/>
      <c r="P205" s="168"/>
      <c r="Q205" s="168"/>
    </row>
    <row r="206" spans="4:17" ht="15.75"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</row>
    <row r="207" spans="4:17" ht="15.75"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</row>
    <row r="208" spans="4:17" ht="14.25">
      <c r="D208" s="169"/>
      <c r="E208" s="169"/>
      <c r="F208" s="169"/>
      <c r="G208" s="170"/>
      <c r="H208" s="170"/>
      <c r="I208" s="169"/>
      <c r="J208" s="169"/>
      <c r="K208" s="169"/>
      <c r="L208" s="169"/>
      <c r="M208" s="169"/>
      <c r="N208" s="169"/>
      <c r="O208" s="169"/>
      <c r="P208" s="169"/>
      <c r="Q208" s="169"/>
    </row>
  </sheetData>
  <sheetProtection/>
  <mergeCells count="7">
    <mergeCell ref="D204:Q204"/>
    <mergeCell ref="D206:Q206"/>
    <mergeCell ref="D207:Q207"/>
    <mergeCell ref="D22:E22"/>
    <mergeCell ref="A196:P196"/>
    <mergeCell ref="E199:Q199"/>
    <mergeCell ref="D203:Q203"/>
  </mergeCells>
  <printOptions horizontalCentered="1"/>
  <pageMargins left="0.7480314960629921" right="0.7480314960629921" top="0.7480314960629921" bottom="0.7086614173228347" header="0.5118110236220472" footer="0.5118110236220472"/>
  <pageSetup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421875" style="0" customWidth="1"/>
    <col min="2" max="2" width="31.7109375" style="0" customWidth="1"/>
  </cols>
  <sheetData>
    <row r="1" spans="1:2" ht="12.75">
      <c r="A1" s="51" t="s">
        <v>582</v>
      </c>
      <c r="B1" s="51"/>
    </row>
    <row r="3" spans="1:9" ht="12.75">
      <c r="A3" s="224" t="s">
        <v>583</v>
      </c>
      <c r="B3" s="224"/>
      <c r="C3" s="224"/>
      <c r="D3" s="224"/>
      <c r="E3" s="224"/>
      <c r="F3" s="224"/>
      <c r="G3" s="224"/>
      <c r="H3" s="224"/>
      <c r="I3" s="224"/>
    </row>
    <row r="4" ht="12.75">
      <c r="G4" t="s">
        <v>584</v>
      </c>
    </row>
    <row r="6" spans="1:8" ht="12.75">
      <c r="A6" s="225" t="s">
        <v>364</v>
      </c>
      <c r="B6" s="225" t="s">
        <v>6</v>
      </c>
      <c r="C6" s="225" t="s">
        <v>585</v>
      </c>
      <c r="D6" s="225"/>
      <c r="E6" s="72" t="s">
        <v>8</v>
      </c>
      <c r="F6" s="226" t="s">
        <v>586</v>
      </c>
      <c r="G6" s="226"/>
      <c r="H6" s="72" t="s">
        <v>8</v>
      </c>
    </row>
    <row r="7" spans="1:8" ht="12.75">
      <c r="A7" s="225"/>
      <c r="B7" s="225"/>
      <c r="C7" s="72" t="s">
        <v>587</v>
      </c>
      <c r="D7" s="72" t="s">
        <v>588</v>
      </c>
      <c r="E7" s="72" t="s">
        <v>589</v>
      </c>
      <c r="F7" s="171" t="s">
        <v>587</v>
      </c>
      <c r="G7" s="171" t="s">
        <v>588</v>
      </c>
      <c r="H7" s="72" t="s">
        <v>590</v>
      </c>
    </row>
    <row r="8" spans="1:8" ht="12.75">
      <c r="A8" s="172">
        <v>0</v>
      </c>
      <c r="B8" s="172">
        <v>1</v>
      </c>
      <c r="C8" s="172">
        <v>2</v>
      </c>
      <c r="D8" s="172">
        <v>3</v>
      </c>
      <c r="E8" s="172">
        <v>4</v>
      </c>
      <c r="F8" s="173">
        <v>5</v>
      </c>
      <c r="G8" s="173">
        <v>6</v>
      </c>
      <c r="H8" s="174">
        <v>7</v>
      </c>
    </row>
    <row r="9" spans="1:8" ht="51">
      <c r="A9" s="172" t="s">
        <v>378</v>
      </c>
      <c r="B9" s="108" t="s">
        <v>591</v>
      </c>
      <c r="C9" s="175">
        <f>C10+C11</f>
        <v>24990</v>
      </c>
      <c r="D9" s="175">
        <f>D10+D11</f>
        <v>23038</v>
      </c>
      <c r="E9" s="172">
        <v>0.92</v>
      </c>
      <c r="F9" s="175">
        <f>F10+F11</f>
        <v>19000</v>
      </c>
      <c r="G9" s="175">
        <f>G10+G11+G12</f>
        <v>17946</v>
      </c>
      <c r="H9" s="172">
        <v>0.94</v>
      </c>
    </row>
    <row r="10" spans="1:8" ht="50.25" customHeight="1">
      <c r="A10" s="172">
        <v>1</v>
      </c>
      <c r="B10" s="176" t="s">
        <v>592</v>
      </c>
      <c r="C10" s="175">
        <v>24988</v>
      </c>
      <c r="D10" s="175">
        <v>23036</v>
      </c>
      <c r="E10" s="172">
        <v>0.92</v>
      </c>
      <c r="F10" s="175">
        <v>18997</v>
      </c>
      <c r="G10" s="175">
        <v>17943</v>
      </c>
      <c r="H10" s="172">
        <v>0.94</v>
      </c>
    </row>
    <row r="11" spans="1:8" ht="38.25">
      <c r="A11" s="172">
        <v>2</v>
      </c>
      <c r="B11" s="108" t="s">
        <v>593</v>
      </c>
      <c r="C11" s="174">
        <v>2</v>
      </c>
      <c r="D11" s="174">
        <v>2</v>
      </c>
      <c r="E11" s="174">
        <v>1</v>
      </c>
      <c r="F11" s="175">
        <v>3</v>
      </c>
      <c r="G11" s="175">
        <v>3</v>
      </c>
      <c r="H11" s="172">
        <v>1</v>
      </c>
    </row>
    <row r="12" spans="1:8" ht="38.25">
      <c r="A12" s="172">
        <v>3</v>
      </c>
      <c r="B12" s="108" t="s">
        <v>594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2">
        <v>0</v>
      </c>
    </row>
  </sheetData>
  <sheetProtection/>
  <mergeCells count="5">
    <mergeCell ref="A3:I3"/>
    <mergeCell ref="A6:A7"/>
    <mergeCell ref="B6:B7"/>
    <mergeCell ref="C6:D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Catalina PREDESCU</cp:lastModifiedBy>
  <cp:lastPrinted>2014-03-25T07:52:31Z</cp:lastPrinted>
  <dcterms:created xsi:type="dcterms:W3CDTF">1996-10-14T23:33:28Z</dcterms:created>
  <dcterms:modified xsi:type="dcterms:W3CDTF">2014-03-26T09:17:32Z</dcterms:modified>
  <cp:category/>
  <cp:version/>
  <cp:contentType/>
  <cp:contentStatus/>
</cp:coreProperties>
</file>