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935" yWindow="1080" windowWidth="29040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/>
  <c r="C38"/>
  <c r="C31"/>
  <c r="C57"/>
  <c r="C52"/>
  <c r="C53" s="1"/>
  <c r="C11"/>
  <c r="C12"/>
  <c r="C68" l="1"/>
  <c r="C66"/>
  <c r="D65"/>
  <c r="E65" s="1"/>
  <c r="D64"/>
  <c r="E64" s="1"/>
  <c r="D61"/>
  <c r="E61" s="1"/>
  <c r="D59"/>
  <c r="E59" s="1"/>
  <c r="D58"/>
  <c r="E58" s="1"/>
  <c r="E57"/>
  <c r="D55"/>
  <c r="E55" s="1"/>
  <c r="C51"/>
  <c r="D53"/>
  <c r="E53" s="1"/>
  <c r="D52"/>
  <c r="E52" s="1"/>
  <c r="C49"/>
  <c r="C25" s="1"/>
  <c r="D48"/>
  <c r="E48" s="1"/>
  <c r="D47"/>
  <c r="E47" s="1"/>
  <c r="D46"/>
  <c r="E46" s="1"/>
  <c r="D45"/>
  <c r="E45" s="1"/>
  <c r="D44"/>
  <c r="E44" s="1"/>
  <c r="D43"/>
  <c r="E43" s="1"/>
  <c r="E49" s="1"/>
  <c r="C33"/>
  <c r="D35"/>
  <c r="E35" s="1"/>
  <c r="D34"/>
  <c r="E34" s="1"/>
  <c r="E33" s="1"/>
  <c r="D32"/>
  <c r="E32" s="1"/>
  <c r="D27"/>
  <c r="E27" s="1"/>
  <c r="D28"/>
  <c r="E28" s="1"/>
  <c r="D29"/>
  <c r="E29" s="1"/>
  <c r="D30"/>
  <c r="E30" s="1"/>
  <c r="D26"/>
  <c r="E26" s="1"/>
  <c r="D24"/>
  <c r="E24" s="1"/>
  <c r="D23"/>
  <c r="E23" s="1"/>
  <c r="D22"/>
  <c r="E22" s="1"/>
  <c r="C18"/>
  <c r="D20"/>
  <c r="E20" s="1"/>
  <c r="D21"/>
  <c r="E21" s="1"/>
  <c r="D19"/>
  <c r="E19" s="1"/>
  <c r="D16"/>
  <c r="E16" s="1"/>
  <c r="C14"/>
  <c r="D11"/>
  <c r="E11" s="1"/>
  <c r="D12"/>
  <c r="D13"/>
  <c r="E13" s="1"/>
  <c r="D10"/>
  <c r="E10" s="1"/>
  <c r="C56" l="1"/>
  <c r="C60"/>
  <c r="D60" s="1"/>
  <c r="E60" s="1"/>
  <c r="E66"/>
  <c r="E51"/>
  <c r="D31"/>
  <c r="E31" s="1"/>
  <c r="E25" s="1"/>
  <c r="D39"/>
  <c r="E39" s="1"/>
  <c r="C40"/>
  <c r="D40" s="1"/>
  <c r="E40" s="1"/>
  <c r="E18"/>
  <c r="D66"/>
  <c r="D54"/>
  <c r="D68"/>
  <c r="D18"/>
  <c r="D51"/>
  <c r="D25"/>
  <c r="D33"/>
  <c r="D49"/>
  <c r="D14"/>
  <c r="E12"/>
  <c r="C54" l="1"/>
  <c r="C62" s="1"/>
  <c r="E56"/>
  <c r="E54" s="1"/>
  <c r="E62" s="1"/>
  <c r="D62"/>
  <c r="C37"/>
  <c r="C36" s="1"/>
  <c r="C41" s="1"/>
  <c r="C67" s="1"/>
  <c r="D38"/>
  <c r="E14"/>
  <c r="E68"/>
  <c r="E38" l="1"/>
  <c r="E37" s="1"/>
  <c r="E36" s="1"/>
  <c r="E41" s="1"/>
  <c r="E67" s="1"/>
  <c r="D37"/>
  <c r="D36" s="1"/>
  <c r="D41" s="1"/>
  <c r="D67" s="1"/>
</calcChain>
</file>

<file path=xl/sharedStrings.xml><?xml version="1.0" encoding="utf-8"?>
<sst xmlns="http://schemas.openxmlformats.org/spreadsheetml/2006/main" count="103" uniqueCount="101">
  <si>
    <t>Nr. crt.</t>
  </si>
  <si>
    <t>Denumirea capitolelor și subcapitolelor de cheltuieli</t>
  </si>
  <si>
    <t>TVA</t>
  </si>
  <si>
    <t>Valoare cu TVA</t>
  </si>
  <si>
    <t>lei</t>
  </si>
  <si>
    <t>CAPITOLUL 1 Cheltuieli pentru obținerea și amenajarea terenului</t>
  </si>
  <si>
    <t>Obținerea terenului</t>
  </si>
  <si>
    <t>Amenajarea terenului</t>
  </si>
  <si>
    <t>Amenajări pentru protecția mediului și aducerea terenului la starea inițială</t>
  </si>
  <si>
    <t>Cheltuieli pentru relocarea/protecția utilităților</t>
  </si>
  <si>
    <t>Total capitol 1</t>
  </si>
  <si>
    <t>CAPITOLUL 2 Cheltuieli pentru asigurarea utilităților necesare obiectivului de investiții</t>
  </si>
  <si>
    <t>Total capitol 2</t>
  </si>
  <si>
    <t>CAPITOLUL 3 Cheltuieli pentru proiectare și asistență tehnică</t>
  </si>
  <si>
    <t>Studii</t>
  </si>
  <si>
    <t>Documentații-suport și cheltuieli pentru obținerea de avize, acorduri și autorizații</t>
  </si>
  <si>
    <t>Expertizare tehnică</t>
  </si>
  <si>
    <t>Certificarea performanței energetice și auditul energetic al clădirilor</t>
  </si>
  <si>
    <t>Proiectare</t>
  </si>
  <si>
    <t>3.5.1. Temă de proiectare</t>
  </si>
  <si>
    <t>3.5.2. Studiu de prefezabilitate</t>
  </si>
  <si>
    <t>3.5.3. Studiu de fezabilitate/documentație de avizare a lucrărilor de intervenții și deviz general</t>
  </si>
  <si>
    <t>3.5.4. Documentațiile tehnice necesare în vederea obținerii avizelor/acordurilor/autorizațiilor</t>
  </si>
  <si>
    <t>3.5.5. Verificarea tehnică de calitate a proiectului tehnic și a detaliilor de execuție</t>
  </si>
  <si>
    <t>3.5.6. Proiect tehnic și detalii de execuție</t>
  </si>
  <si>
    <t>Organizarea procedurilor de achiziție</t>
  </si>
  <si>
    <t>Consultanță</t>
  </si>
  <si>
    <t>3.7.1. Managementul de proiect pentru obiectivul de investiții</t>
  </si>
  <si>
    <t>3.7.2. Auditul financiar</t>
  </si>
  <si>
    <t>Asistență tehnică</t>
  </si>
  <si>
    <t>3.8.1. Asistență tehnică din partea proiectantului</t>
  </si>
  <si>
    <t>3.8.1.1. pe perioada de execuție a lucrărilor</t>
  </si>
  <si>
    <t>3.8.1.2. pentru participarea proiectantului la fazele incluse în programul de control al lucrărilor de execuție, avizat de către Inspectoratul de Stat în Construcții</t>
  </si>
  <si>
    <t>3.8.2. Dirigenție de șantier</t>
  </si>
  <si>
    <t>Total capitol 3</t>
  </si>
  <si>
    <t>CAPITOLUL 4 Cheltuieli pentru investiția de bază</t>
  </si>
  <si>
    <t>Construcții și instalații</t>
  </si>
  <si>
    <t>Montaj utilaje, echipamente tehnologice și funcționale</t>
  </si>
  <si>
    <t>Utilaje, echipamente tehnologice și funcționale care necesită montaj</t>
  </si>
  <si>
    <t>Utilaje, echipamente tehnologice și funcționale care nu necesită montaj și echipamente de transport</t>
  </si>
  <si>
    <t>Dotări</t>
  </si>
  <si>
    <t>Active necorporale</t>
  </si>
  <si>
    <t>Total capitol 4</t>
  </si>
  <si>
    <t>CAPITOLUL 5 Alte cheltuieli</t>
  </si>
  <si>
    <t>Organizare de șantier</t>
  </si>
  <si>
    <t>5.1.1. Lucrări de construcții și instalații aferente organizării de șantier</t>
  </si>
  <si>
    <t>5.1.2. Cheltuieli conexe organizării șantierului</t>
  </si>
  <si>
    <t>Comisioane, cote, taxe, costul creditului</t>
  </si>
  <si>
    <t>5.2.1. Comisioanele și dobânzile aferente creditului băncii finanțatoare</t>
  </si>
  <si>
    <t>5.2.2. Cota aferentă ISC pentru controlul calității lucrărilor de construcții</t>
  </si>
  <si>
    <t>5.2.3. Cota aferentă ISC pentru controlul statului în amenajarea teritoriului, urbanism și pentru autorizarea lucrărilor de construcții</t>
  </si>
  <si>
    <t>5.2.4. Cota aferentă Casei Sociale a Constructorilor - CSC</t>
  </si>
  <si>
    <t>5.2.5. Taxe pentru acorduri, avize conforme și autorizația de construire/desființare</t>
  </si>
  <si>
    <t>Cheltuieli diverse și neprevăzute</t>
  </si>
  <si>
    <t>Cheltuieli pentru informare și publicitate</t>
  </si>
  <si>
    <t>Total capitol 5</t>
  </si>
  <si>
    <t>CAPITOLUL 6 Cheltuieli pentru probe tehnologice și teste</t>
  </si>
  <si>
    <t>Pregătirea personalului de exploatare</t>
  </si>
  <si>
    <t>Probe tehnologice și teste</t>
  </si>
  <si>
    <t>Total capitol 6</t>
  </si>
  <si>
    <t>TOTAL GENERAL</t>
  </si>
  <si>
    <t>din care: C + M (1.2 + 1.3 +1.4 + 2 + 4.1 + 4.2 + 5.1.1)</t>
  </si>
  <si>
    <t>Data:</t>
  </si>
  <si>
    <t>Beneficiar/Investitor,</t>
  </si>
  <si>
    <t>Întocmit,</t>
  </si>
  <si>
    <r>
      <t>Valoare</t>
    </r>
    <r>
      <rPr>
        <b/>
        <vertAlign val="superscript"/>
        <sz val="8"/>
        <color theme="1"/>
        <rFont val="Calibri"/>
        <family val="2"/>
        <scheme val="minor"/>
      </rPr>
      <t>2)</t>
    </r>
    <r>
      <rPr>
        <b/>
        <sz val="11"/>
        <color theme="1"/>
        <rFont val="Calibri"/>
        <family val="2"/>
        <scheme val="minor"/>
      </rPr>
      <t>            (fără TVA)</t>
    </r>
  </si>
  <si>
    <t>Scenariul 1</t>
  </si>
  <si>
    <t>08.09.2020</t>
  </si>
  <si>
    <t>Unitatea Administrativ Teritoriala ARGES</t>
  </si>
  <si>
    <t>Ing. Patroi Stefan</t>
  </si>
  <si>
    <t>ANEXA NR. 7</t>
  </si>
  <si>
    <r>
      <t>2</t>
    </r>
    <r>
      <rPr>
        <b/>
        <sz val="13"/>
        <color rgb="FF222222"/>
        <rFont val="Calibri"/>
        <family val="2"/>
        <scheme val="minor"/>
      </rPr>
      <t>)</t>
    </r>
    <r>
      <rPr>
        <b/>
        <sz val="13"/>
        <color rgb="FF444444"/>
        <rFont val="Calibri"/>
        <family val="2"/>
        <scheme val="minor"/>
      </rPr>
      <t> În prețuri la data de ; 1 euro = . . . . . . . . . . lei.</t>
    </r>
  </si>
  <si>
    <t>DEVIZ GENERAL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OBIECTIVULUI DE INVESTITII:                                                                                                                                                                                                                                                                             MODERNIZARE DJ 731D KM 7+450 - KM 19+674, L=12,224 KM</t>
  </si>
  <si>
    <t>1.1</t>
  </si>
  <si>
    <t>1.2</t>
  </si>
  <si>
    <t>1.3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</si>
  <si>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</si>
  <si>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</si>
  <si>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</si>
  <si>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</si>
  <si>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</si>
  <si>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</si>
  <si>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</si>
  <si>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</si>
  <si>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</si>
  <si>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</si>
  <si>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</si>
  <si>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</si>
  <si>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</si>
  <si>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</si>
  <si>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</si>
  <si>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</si>
  <si>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</si>
  <si>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</si>
  <si>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6.1</t>
  </si>
  <si>
    <t>6.2</t>
  </si>
  <si>
    <t>1.4</t>
  </si>
  <si>
    <t>3.1.1. Studiu topografic</t>
  </si>
  <si>
    <t>3.1.2. Studiu geotehnic</t>
  </si>
  <si>
    <t>3.1.3. Studiu hidrologic</t>
  </si>
  <si>
    <t xml:space="preserve">      Anexa nr.2 la H.C.J nr.195/28.07.2022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</si>
</sst>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222222"/>
      <name val="Calibri"/>
      <family val="2"/>
      <scheme val="minor"/>
    </font>
    <font>
      <b/>
      <sz val="10"/>
      <color rgb="FF222222"/>
      <name val="Calibri"/>
      <family val="2"/>
      <scheme val="minor"/>
    </font>
    <font>
      <b/>
      <sz val="13"/>
      <color rgb="FF444444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/>
      <right/>
      <top style="medium">
        <color rgb="FF333333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165" fontId="6" fillId="0" borderId="0" xfId="0" applyNumberFormat="1" applyFont="1"/>
    <xf numFmtId="4" fontId="0" fillId="0" borderId="1" xfId="1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zoomScaleNormal="100" zoomScaleSheetLayoutView="100" workbookViewId="0">
      <selection activeCell="B1" sqref="B1"/>
    </sheetView>
  </sheetViews>
  <sheetFormatPr defaultRowHeight="15"/>
  <cols>
    <col min="1" max="1" width="8.85546875" bestFit="1" customWidth="1"/>
    <col min="2" max="2" width="64.85546875" customWidth="1"/>
    <col min="3" max="3" width="18.5703125" customWidth="1"/>
    <col min="4" max="4" width="15.28515625" customWidth="1"/>
    <col min="5" max="5" width="18.5703125" customWidth="1"/>
    <col min="7" max="7" width="17.85546875" customWidth="1"/>
  </cols>
  <sheetData>
    <row r="1" spans="1:5">
      <c r="A1" t="s">
        <v>70</v>
      </c>
      <c r="B1" t="s">
        <v>100</v>
      </c>
    </row>
    <row r="2" spans="1:5" ht="47.25" customHeight="1">
      <c r="A2" s="11" t="s">
        <v>72</v>
      </c>
      <c r="B2" s="11"/>
      <c r="C2" s="11"/>
      <c r="D2" s="11"/>
      <c r="E2" s="11"/>
    </row>
    <row r="3" spans="1:5" ht="15" customHeight="1">
      <c r="A3" s="11" t="s">
        <v>66</v>
      </c>
      <c r="B3" s="11"/>
      <c r="C3" s="11"/>
      <c r="D3" s="11"/>
      <c r="E3" s="11"/>
    </row>
    <row r="4" spans="1:5" ht="15" customHeight="1">
      <c r="A4" s="6"/>
      <c r="B4" s="6"/>
      <c r="C4" s="6"/>
      <c r="D4" s="6"/>
      <c r="E4" s="6"/>
    </row>
    <row r="5" spans="1:5" ht="15.75" thickBot="1"/>
    <row r="6" spans="1:5" ht="30.75" thickBot="1">
      <c r="A6" s="15" t="s">
        <v>0</v>
      </c>
      <c r="B6" s="15" t="s">
        <v>1</v>
      </c>
      <c r="C6" s="1" t="s">
        <v>65</v>
      </c>
      <c r="D6" s="1" t="s">
        <v>2</v>
      </c>
      <c r="E6" s="1" t="s">
        <v>3</v>
      </c>
    </row>
    <row r="7" spans="1:5" ht="15.75" thickBot="1">
      <c r="A7" s="16"/>
      <c r="B7" s="16"/>
      <c r="C7" s="1" t="s">
        <v>4</v>
      </c>
      <c r="D7" s="1" t="s">
        <v>4</v>
      </c>
      <c r="E7" s="1" t="s">
        <v>4</v>
      </c>
    </row>
    <row r="8" spans="1:5" ht="15.75" thickBot="1">
      <c r="A8" s="1">
        <v>1</v>
      </c>
      <c r="B8" s="1">
        <v>2</v>
      </c>
      <c r="C8" s="1">
        <v>3</v>
      </c>
      <c r="D8" s="1">
        <v>4</v>
      </c>
      <c r="E8" s="1">
        <v>5</v>
      </c>
    </row>
    <row r="9" spans="1:5" ht="30" customHeight="1" thickBot="1">
      <c r="A9" s="12" t="s">
        <v>5</v>
      </c>
      <c r="B9" s="13"/>
      <c r="C9" s="13"/>
      <c r="D9" s="13"/>
      <c r="E9" s="14"/>
    </row>
    <row r="10" spans="1:5" ht="15.75" thickBot="1">
      <c r="A10" s="4" t="s">
        <v>73</v>
      </c>
      <c r="B10" s="4" t="s">
        <v>6</v>
      </c>
      <c r="C10" s="9">
        <v>365000</v>
      </c>
      <c r="D10" s="9">
        <f>C10*0.19</f>
        <v>69350</v>
      </c>
      <c r="E10" s="9">
        <f>C10+D10</f>
        <v>434350</v>
      </c>
    </row>
    <row r="11" spans="1:5" ht="15.75" thickBot="1">
      <c r="A11" s="4" t="s">
        <v>74</v>
      </c>
      <c r="B11" s="4" t="s">
        <v>7</v>
      </c>
      <c r="C11" s="9">
        <f>1.2/100*C43</f>
        <v>434603.19864000002</v>
      </c>
      <c r="D11" s="9">
        <f t="shared" ref="D11:D13" si="0">C11*0.19</f>
        <v>82574.607741600004</v>
      </c>
      <c r="E11" s="9">
        <f t="shared" ref="E11:E13" si="1">C11+D11</f>
        <v>517177.80638160004</v>
      </c>
    </row>
    <row r="12" spans="1:5" ht="30.75" thickBot="1">
      <c r="A12" s="4" t="s">
        <v>75</v>
      </c>
      <c r="B12" s="4" t="s">
        <v>8</v>
      </c>
      <c r="C12" s="9">
        <f>0.9/100*C43</f>
        <v>325952.39898000006</v>
      </c>
      <c r="D12" s="9">
        <f t="shared" si="0"/>
        <v>61930.955806200014</v>
      </c>
      <c r="E12" s="9">
        <f t="shared" si="1"/>
        <v>387883.3547862001</v>
      </c>
    </row>
    <row r="13" spans="1:5" ht="15.75" thickBot="1">
      <c r="A13" s="4" t="s">
        <v>96</v>
      </c>
      <c r="B13" s="4" t="s">
        <v>9</v>
      </c>
      <c r="C13" s="9">
        <v>5422318.7699999996</v>
      </c>
      <c r="D13" s="9">
        <f t="shared" si="0"/>
        <v>1030240.5662999999</v>
      </c>
      <c r="E13" s="9">
        <f t="shared" si="1"/>
        <v>6452559.3362999996</v>
      </c>
    </row>
    <row r="14" spans="1:5" ht="15.75" thickBot="1">
      <c r="A14" s="12" t="s">
        <v>10</v>
      </c>
      <c r="B14" s="14"/>
      <c r="C14" s="10">
        <f>SUM(C10:C13)</f>
        <v>6547874.3676199997</v>
      </c>
      <c r="D14" s="10">
        <f t="shared" ref="D14:E14" si="2">SUM(D10:D13)</f>
        <v>1244096.1298477999</v>
      </c>
      <c r="E14" s="10">
        <f t="shared" si="2"/>
        <v>7791970.4974677991</v>
      </c>
    </row>
    <row r="15" spans="1:5" ht="30" customHeight="1" thickBot="1">
      <c r="A15" s="12" t="s">
        <v>11</v>
      </c>
      <c r="B15" s="13"/>
      <c r="C15" s="13"/>
      <c r="D15" s="13"/>
      <c r="E15" s="14"/>
    </row>
    <row r="16" spans="1:5" ht="15.75" thickBot="1">
      <c r="A16" s="12" t="s">
        <v>12</v>
      </c>
      <c r="B16" s="14"/>
      <c r="C16" s="10">
        <v>0</v>
      </c>
      <c r="D16" s="10">
        <f>C16*0.19</f>
        <v>0</v>
      </c>
      <c r="E16" s="10">
        <f>C16+D16</f>
        <v>0</v>
      </c>
    </row>
    <row r="17" spans="1:5" ht="30" customHeight="1" thickBot="1">
      <c r="A17" s="12" t="s">
        <v>13</v>
      </c>
      <c r="B17" s="13"/>
      <c r="C17" s="13"/>
      <c r="D17" s="13"/>
      <c r="E17" s="14"/>
    </row>
    <row r="18" spans="1:5" ht="15.75" thickBot="1">
      <c r="A18" s="4" t="s">
        <v>76</v>
      </c>
      <c r="B18" s="4" t="s">
        <v>14</v>
      </c>
      <c r="C18" s="10">
        <f>SUM(C19:C21)</f>
        <v>28000</v>
      </c>
      <c r="D18" s="10">
        <f t="shared" ref="D18:E18" si="3">SUM(D19:D21)</f>
        <v>5320</v>
      </c>
      <c r="E18" s="10">
        <f t="shared" si="3"/>
        <v>33320</v>
      </c>
    </row>
    <row r="19" spans="1:5" ht="15.75" thickBot="1">
      <c r="A19" s="17"/>
      <c r="B19" s="4" t="s">
        <v>97</v>
      </c>
      <c r="C19" s="9">
        <v>5000</v>
      </c>
      <c r="D19" s="9">
        <f>C19*0.19</f>
        <v>950</v>
      </c>
      <c r="E19" s="9">
        <f>C19+D19</f>
        <v>5950</v>
      </c>
    </row>
    <row r="20" spans="1:5" ht="15.75" thickBot="1">
      <c r="A20" s="18"/>
      <c r="B20" s="4" t="s">
        <v>98</v>
      </c>
      <c r="C20" s="9">
        <v>19000</v>
      </c>
      <c r="D20" s="9">
        <f t="shared" ref="D20:D35" si="4">C20*0.19</f>
        <v>3610</v>
      </c>
      <c r="E20" s="9">
        <f t="shared" ref="E20:E21" si="5">C20+D20</f>
        <v>22610</v>
      </c>
    </row>
    <row r="21" spans="1:5" ht="15.75" thickBot="1">
      <c r="A21" s="19"/>
      <c r="B21" s="4" t="s">
        <v>99</v>
      </c>
      <c r="C21" s="9">
        <v>4000</v>
      </c>
      <c r="D21" s="9">
        <f t="shared" si="4"/>
        <v>760</v>
      </c>
      <c r="E21" s="9">
        <f t="shared" si="5"/>
        <v>4760</v>
      </c>
    </row>
    <row r="22" spans="1:5" ht="30.75" thickBot="1">
      <c r="A22" s="4" t="s">
        <v>77</v>
      </c>
      <c r="B22" s="4" t="s">
        <v>15</v>
      </c>
      <c r="C22" s="10">
        <v>2000</v>
      </c>
      <c r="D22" s="10">
        <f t="shared" si="4"/>
        <v>380</v>
      </c>
      <c r="E22" s="10">
        <f t="shared" ref="E22:E24" si="6">C22+D22</f>
        <v>2380</v>
      </c>
    </row>
    <row r="23" spans="1:5" ht="15.75" thickBot="1">
      <c r="A23" s="4" t="s">
        <v>78</v>
      </c>
      <c r="B23" s="4" t="s">
        <v>16</v>
      </c>
      <c r="C23" s="10">
        <v>5000</v>
      </c>
      <c r="D23" s="10">
        <f t="shared" si="4"/>
        <v>950</v>
      </c>
      <c r="E23" s="10">
        <f t="shared" si="6"/>
        <v>5950</v>
      </c>
    </row>
    <row r="24" spans="1:5" ht="15.75" thickBot="1">
      <c r="A24" s="4" t="s">
        <v>79</v>
      </c>
      <c r="B24" s="4" t="s">
        <v>17</v>
      </c>
      <c r="C24" s="10">
        <v>0</v>
      </c>
      <c r="D24" s="10">
        <f t="shared" si="4"/>
        <v>0</v>
      </c>
      <c r="E24" s="10">
        <f t="shared" si="6"/>
        <v>0</v>
      </c>
    </row>
    <row r="25" spans="1:5" ht="15.75" thickBot="1">
      <c r="A25" s="4" t="s">
        <v>80</v>
      </c>
      <c r="B25" s="4" t="s">
        <v>18</v>
      </c>
      <c r="C25" s="10">
        <f>SUM(C26:C31)</f>
        <v>761838.66440000001</v>
      </c>
      <c r="D25" s="10">
        <f t="shared" ref="D25:E25" si="7">SUM(D26:D31)</f>
        <v>144749.34623600001</v>
      </c>
      <c r="E25" s="10">
        <f t="shared" si="7"/>
        <v>906588.01063599996</v>
      </c>
    </row>
    <row r="26" spans="1:5" ht="15.75" thickBot="1">
      <c r="A26" s="17"/>
      <c r="B26" s="4" t="s">
        <v>19</v>
      </c>
      <c r="C26" s="9">
        <v>0</v>
      </c>
      <c r="D26" s="9">
        <f t="shared" si="4"/>
        <v>0</v>
      </c>
      <c r="E26" s="9">
        <f t="shared" ref="E26" si="8">C26+D26</f>
        <v>0</v>
      </c>
    </row>
    <row r="27" spans="1:5" ht="15.75" thickBot="1">
      <c r="A27" s="18"/>
      <c r="B27" s="4" t="s">
        <v>20</v>
      </c>
      <c r="C27" s="9">
        <v>0</v>
      </c>
      <c r="D27" s="9">
        <f t="shared" si="4"/>
        <v>0</v>
      </c>
      <c r="E27" s="9">
        <f t="shared" ref="E27:E32" si="9">C27+D27</f>
        <v>0</v>
      </c>
    </row>
    <row r="28" spans="1:5" ht="30.75" thickBot="1">
      <c r="A28" s="18"/>
      <c r="B28" s="4" t="s">
        <v>21</v>
      </c>
      <c r="C28" s="9">
        <v>17000</v>
      </c>
      <c r="D28" s="9">
        <f t="shared" si="4"/>
        <v>3230</v>
      </c>
      <c r="E28" s="9">
        <f t="shared" si="9"/>
        <v>20230</v>
      </c>
    </row>
    <row r="29" spans="1:5" ht="30.75" thickBot="1">
      <c r="A29" s="18"/>
      <c r="B29" s="4" t="s">
        <v>22</v>
      </c>
      <c r="C29" s="9">
        <v>5000</v>
      </c>
      <c r="D29" s="9">
        <f t="shared" si="4"/>
        <v>950</v>
      </c>
      <c r="E29" s="9">
        <f t="shared" si="9"/>
        <v>5950</v>
      </c>
    </row>
    <row r="30" spans="1:5" ht="30.75" thickBot="1">
      <c r="A30" s="18"/>
      <c r="B30" s="4" t="s">
        <v>23</v>
      </c>
      <c r="C30" s="9">
        <v>15500</v>
      </c>
      <c r="D30" s="9">
        <f t="shared" si="4"/>
        <v>2945</v>
      </c>
      <c r="E30" s="9">
        <f t="shared" si="9"/>
        <v>18445</v>
      </c>
    </row>
    <row r="31" spans="1:5" ht="15.75" thickBot="1">
      <c r="A31" s="19"/>
      <c r="B31" s="4" t="s">
        <v>24</v>
      </c>
      <c r="C31" s="9">
        <f>2/100*C49</f>
        <v>724338.66440000001</v>
      </c>
      <c r="D31" s="9">
        <f t="shared" si="4"/>
        <v>137624.34623600001</v>
      </c>
      <c r="E31" s="9">
        <f t="shared" si="9"/>
        <v>861963.01063599996</v>
      </c>
    </row>
    <row r="32" spans="1:5" ht="15.75" thickBot="1">
      <c r="A32" s="4" t="s">
        <v>81</v>
      </c>
      <c r="B32" s="4" t="s">
        <v>25</v>
      </c>
      <c r="C32" s="10">
        <v>0</v>
      </c>
      <c r="D32" s="10">
        <f t="shared" si="4"/>
        <v>0</v>
      </c>
      <c r="E32" s="10">
        <f t="shared" si="9"/>
        <v>0</v>
      </c>
    </row>
    <row r="33" spans="1:5" ht="15.75" thickBot="1">
      <c r="A33" s="4" t="s">
        <v>82</v>
      </c>
      <c r="B33" s="4" t="s">
        <v>26</v>
      </c>
      <c r="C33" s="10">
        <f>SUM(C34:C35)</f>
        <v>0</v>
      </c>
      <c r="D33" s="10">
        <f t="shared" ref="D33:E33" si="10">SUM(D34:D35)</f>
        <v>0</v>
      </c>
      <c r="E33" s="10">
        <f t="shared" si="10"/>
        <v>0</v>
      </c>
    </row>
    <row r="34" spans="1:5" ht="15.75" thickBot="1">
      <c r="A34" s="17"/>
      <c r="B34" s="4" t="s">
        <v>27</v>
      </c>
      <c r="C34" s="9">
        <v>0</v>
      </c>
      <c r="D34" s="9">
        <f t="shared" si="4"/>
        <v>0</v>
      </c>
      <c r="E34" s="9">
        <f t="shared" ref="E34:E35" si="11">C34+D34</f>
        <v>0</v>
      </c>
    </row>
    <row r="35" spans="1:5" ht="15.75" thickBot="1">
      <c r="A35" s="19"/>
      <c r="B35" s="4" t="s">
        <v>28</v>
      </c>
      <c r="C35" s="9">
        <v>0</v>
      </c>
      <c r="D35" s="9">
        <f t="shared" si="4"/>
        <v>0</v>
      </c>
      <c r="E35" s="9">
        <f t="shared" si="11"/>
        <v>0</v>
      </c>
    </row>
    <row r="36" spans="1:5" ht="15.75" thickBot="1">
      <c r="A36" s="4" t="s">
        <v>83</v>
      </c>
      <c r="B36" s="4" t="s">
        <v>29</v>
      </c>
      <c r="C36" s="10">
        <f>C37+C40</f>
        <v>751503.57775359997</v>
      </c>
      <c r="D36" s="10">
        <f t="shared" ref="D36:E36" si="12">D37+D40</f>
        <v>142785.67977318401</v>
      </c>
      <c r="E36" s="10">
        <f t="shared" si="12"/>
        <v>894289.25752678397</v>
      </c>
    </row>
    <row r="37" spans="1:5" ht="15.75" thickBot="1">
      <c r="A37" s="4"/>
      <c r="B37" s="4" t="s">
        <v>30</v>
      </c>
      <c r="C37" s="10">
        <f>SUM(C38:C39)</f>
        <v>322072.96189440001</v>
      </c>
      <c r="D37" s="10">
        <f t="shared" ref="D37:E37" si="13">SUM(D38:D39)</f>
        <v>61193.862759936004</v>
      </c>
      <c r="E37" s="10">
        <f t="shared" si="13"/>
        <v>383266.82465433597</v>
      </c>
    </row>
    <row r="38" spans="1:5" ht="15.75" thickBot="1">
      <c r="A38" s="4"/>
      <c r="B38" s="4" t="s">
        <v>31</v>
      </c>
      <c r="C38" s="9">
        <f>0.5/100*C68</f>
        <v>214715.30792960001</v>
      </c>
      <c r="D38" s="9">
        <f t="shared" ref="D38:D40" si="14">C38*0.19</f>
        <v>40795.908506624</v>
      </c>
      <c r="E38" s="9">
        <f t="shared" ref="E38:E39" si="15">C38+D38</f>
        <v>255511.216436224</v>
      </c>
    </row>
    <row r="39" spans="1:5" ht="45.75" thickBot="1">
      <c r="A39" s="4"/>
      <c r="B39" s="4" t="s">
        <v>32</v>
      </c>
      <c r="C39" s="9">
        <f>0.25/100*C68</f>
        <v>107357.6539648</v>
      </c>
      <c r="D39" s="9">
        <f t="shared" si="14"/>
        <v>20397.954253312</v>
      </c>
      <c r="E39" s="9">
        <f t="shared" si="15"/>
        <v>127755.608218112</v>
      </c>
    </row>
    <row r="40" spans="1:5" ht="15.75" thickBot="1">
      <c r="A40" s="4"/>
      <c r="B40" s="4" t="s">
        <v>33</v>
      </c>
      <c r="C40" s="9">
        <f>1/100*C68</f>
        <v>429430.61585920001</v>
      </c>
      <c r="D40" s="9">
        <f t="shared" si="14"/>
        <v>81591.817013248001</v>
      </c>
      <c r="E40" s="9">
        <f t="shared" ref="E40" si="16">C40+D40</f>
        <v>511022.432872448</v>
      </c>
    </row>
    <row r="41" spans="1:5" ht="15.75" thickBot="1">
      <c r="A41" s="12" t="s">
        <v>34</v>
      </c>
      <c r="B41" s="14"/>
      <c r="C41" s="10">
        <f>C18+C22+C23+C24+C25+C32+C33+C36</f>
        <v>1548342.2421535999</v>
      </c>
      <c r="D41" s="10">
        <f t="shared" ref="D41:E41" si="17">D18+D22+D23+D24+D25+D32+D33+D36</f>
        <v>294185.02600918402</v>
      </c>
      <c r="E41" s="10">
        <f t="shared" si="17"/>
        <v>1842527.2681627839</v>
      </c>
    </row>
    <row r="42" spans="1:5" ht="15.75" thickBot="1">
      <c r="A42" s="12" t="s">
        <v>35</v>
      </c>
      <c r="B42" s="13"/>
      <c r="C42" s="13"/>
      <c r="D42" s="13"/>
      <c r="E42" s="14"/>
    </row>
    <row r="43" spans="1:5" ht="15.75" thickBot="1">
      <c r="A43" s="4" t="s">
        <v>84</v>
      </c>
      <c r="B43" s="4" t="s">
        <v>36</v>
      </c>
      <c r="C43" s="9">
        <v>36216933.219999999</v>
      </c>
      <c r="D43" s="9">
        <f t="shared" ref="D43:D48" si="18">C43*0.19</f>
        <v>6881217.3118000003</v>
      </c>
      <c r="E43" s="9">
        <f t="shared" ref="E43:E48" si="19">C43+D43</f>
        <v>43098150.531800002</v>
      </c>
    </row>
    <row r="44" spans="1:5" ht="15.75" thickBot="1">
      <c r="A44" s="4" t="s">
        <v>85</v>
      </c>
      <c r="B44" s="4" t="s">
        <v>37</v>
      </c>
      <c r="C44" s="9">
        <v>0</v>
      </c>
      <c r="D44" s="9">
        <f t="shared" si="18"/>
        <v>0</v>
      </c>
      <c r="E44" s="9">
        <f t="shared" si="19"/>
        <v>0</v>
      </c>
    </row>
    <row r="45" spans="1:5" ht="15.75" thickBot="1">
      <c r="A45" s="4" t="s">
        <v>86</v>
      </c>
      <c r="B45" s="4" t="s">
        <v>38</v>
      </c>
      <c r="C45" s="9">
        <v>0</v>
      </c>
      <c r="D45" s="9">
        <f t="shared" si="18"/>
        <v>0</v>
      </c>
      <c r="E45" s="9">
        <f t="shared" si="19"/>
        <v>0</v>
      </c>
    </row>
    <row r="46" spans="1:5" ht="30.75" thickBot="1">
      <c r="A46" s="4" t="s">
        <v>87</v>
      </c>
      <c r="B46" s="4" t="s">
        <v>39</v>
      </c>
      <c r="C46" s="9">
        <v>0</v>
      </c>
      <c r="D46" s="9">
        <f t="shared" si="18"/>
        <v>0</v>
      </c>
      <c r="E46" s="9">
        <f t="shared" si="19"/>
        <v>0</v>
      </c>
    </row>
    <row r="47" spans="1:5" ht="15.75" thickBot="1">
      <c r="A47" s="4" t="s">
        <v>88</v>
      </c>
      <c r="B47" s="4" t="s">
        <v>40</v>
      </c>
      <c r="C47" s="9">
        <v>0</v>
      </c>
      <c r="D47" s="9">
        <f t="shared" si="18"/>
        <v>0</v>
      </c>
      <c r="E47" s="9">
        <f t="shared" si="19"/>
        <v>0</v>
      </c>
    </row>
    <row r="48" spans="1:5" ht="15.75" thickBot="1">
      <c r="A48" s="4" t="s">
        <v>89</v>
      </c>
      <c r="B48" s="4" t="s">
        <v>41</v>
      </c>
      <c r="C48" s="9">
        <v>0</v>
      </c>
      <c r="D48" s="9">
        <f t="shared" si="18"/>
        <v>0</v>
      </c>
      <c r="E48" s="9">
        <f t="shared" si="19"/>
        <v>0</v>
      </c>
    </row>
    <row r="49" spans="1:5" ht="15.75" thickBot="1">
      <c r="A49" s="12" t="s">
        <v>42</v>
      </c>
      <c r="B49" s="14"/>
      <c r="C49" s="10">
        <f>SUM(C43:C48)</f>
        <v>36216933.219999999</v>
      </c>
      <c r="D49" s="10">
        <f t="shared" ref="D49:E49" si="20">SUM(D43:D48)</f>
        <v>6881217.3118000003</v>
      </c>
      <c r="E49" s="10">
        <f t="shared" si="20"/>
        <v>43098150.531800002</v>
      </c>
    </row>
    <row r="50" spans="1:5" ht="15.75" thickBot="1">
      <c r="A50" s="12" t="s">
        <v>43</v>
      </c>
      <c r="B50" s="13"/>
      <c r="C50" s="13"/>
      <c r="D50" s="13"/>
      <c r="E50" s="14"/>
    </row>
    <row r="51" spans="1:5" ht="15.75" thickBot="1">
      <c r="A51" s="4" t="s">
        <v>90</v>
      </c>
      <c r="B51" s="4" t="s">
        <v>44</v>
      </c>
      <c r="C51" s="10">
        <f>C52+C53</f>
        <v>545970.26829149993</v>
      </c>
      <c r="D51" s="10">
        <f t="shared" ref="D51:E51" si="21">D52+D53</f>
        <v>103734.35097538499</v>
      </c>
      <c r="E51" s="10">
        <f t="shared" si="21"/>
        <v>649704.61926688498</v>
      </c>
    </row>
    <row r="52" spans="1:5" ht="15.75" thickBot="1">
      <c r="A52" s="4"/>
      <c r="B52" s="4" t="s">
        <v>45</v>
      </c>
      <c r="C52" s="9">
        <f>1.5/100*C43</f>
        <v>543253.99829999998</v>
      </c>
      <c r="D52" s="9">
        <f t="shared" ref="D52:D61" si="22">C52*0.19</f>
        <v>103218.25967699999</v>
      </c>
      <c r="E52" s="9">
        <f t="shared" ref="E52:E53" si="23">C52+D52</f>
        <v>646472.25797699997</v>
      </c>
    </row>
    <row r="53" spans="1:5" ht="15.75" thickBot="1">
      <c r="A53" s="4"/>
      <c r="B53" s="4" t="s">
        <v>46</v>
      </c>
      <c r="C53" s="9">
        <f>0.5/100*C52</f>
        <v>2716.2699914999998</v>
      </c>
      <c r="D53" s="9">
        <f t="shared" si="22"/>
        <v>516.09129838499996</v>
      </c>
      <c r="E53" s="9">
        <f t="shared" si="23"/>
        <v>3232.3612898849997</v>
      </c>
    </row>
    <row r="54" spans="1:5" ht="15.75" thickBot="1">
      <c r="A54" s="4" t="s">
        <v>91</v>
      </c>
      <c r="B54" s="4" t="s">
        <v>47</v>
      </c>
      <c r="C54" s="10">
        <f>SUM(C55:C59)</f>
        <v>297236.05074552004</v>
      </c>
      <c r="D54" s="10">
        <f t="shared" ref="D54:E54" si="24">SUM(D55:D59)</f>
        <v>8550</v>
      </c>
      <c r="E54" s="10">
        <f t="shared" si="24"/>
        <v>305786.05074552004</v>
      </c>
    </row>
    <row r="55" spans="1:5" ht="15.75" customHeight="1" thickBot="1">
      <c r="A55" s="4"/>
      <c r="B55" s="4" t="s">
        <v>48</v>
      </c>
      <c r="C55" s="9">
        <v>0</v>
      </c>
      <c r="D55" s="9">
        <f t="shared" si="22"/>
        <v>0</v>
      </c>
      <c r="E55" s="9">
        <f t="shared" ref="E55:E59" si="25">C55+D55</f>
        <v>0</v>
      </c>
    </row>
    <row r="56" spans="1:5" ht="16.5" customHeight="1" thickBot="1">
      <c r="A56" s="4"/>
      <c r="B56" s="4" t="s">
        <v>49</v>
      </c>
      <c r="C56" s="9">
        <f>0.5/100*C68</f>
        <v>214715.30792960001</v>
      </c>
      <c r="D56" s="9">
        <v>0</v>
      </c>
      <c r="E56" s="9">
        <f t="shared" si="25"/>
        <v>214715.30792960001</v>
      </c>
    </row>
    <row r="57" spans="1:5" ht="30.75" thickBot="1">
      <c r="A57" s="4"/>
      <c r="B57" s="4" t="s">
        <v>50</v>
      </c>
      <c r="C57" s="9">
        <f>0.1/100*(C11+C12+C16+C43+C44+C52)</f>
        <v>37520.742815920006</v>
      </c>
      <c r="D57" s="9">
        <v>0</v>
      </c>
      <c r="E57" s="9">
        <f t="shared" si="25"/>
        <v>37520.742815920006</v>
      </c>
    </row>
    <row r="58" spans="1:5" ht="15.75" thickBot="1">
      <c r="A58" s="4"/>
      <c r="B58" s="4" t="s">
        <v>51</v>
      </c>
      <c r="C58" s="9">
        <v>0</v>
      </c>
      <c r="D58" s="9">
        <f t="shared" si="22"/>
        <v>0</v>
      </c>
      <c r="E58" s="9">
        <f t="shared" si="25"/>
        <v>0</v>
      </c>
    </row>
    <row r="59" spans="1:5" ht="30.75" thickBot="1">
      <c r="A59" s="4"/>
      <c r="B59" s="4" t="s">
        <v>52</v>
      </c>
      <c r="C59" s="9">
        <v>45000</v>
      </c>
      <c r="D59" s="9">
        <f t="shared" si="22"/>
        <v>8550</v>
      </c>
      <c r="E59" s="9">
        <f t="shared" si="25"/>
        <v>53550</v>
      </c>
    </row>
    <row r="60" spans="1:5" ht="15.75" thickBot="1">
      <c r="A60" s="4" t="s">
        <v>92</v>
      </c>
      <c r="B60" s="4" t="s">
        <v>53</v>
      </c>
      <c r="C60" s="9">
        <f>10/100*C68</f>
        <v>4294306.1585919997</v>
      </c>
      <c r="D60" s="9">
        <f t="shared" si="22"/>
        <v>815918.17013247998</v>
      </c>
      <c r="E60" s="9">
        <f t="shared" ref="E60:E61" si="26">C60+D60</f>
        <v>5110224.3287244793</v>
      </c>
    </row>
    <row r="61" spans="1:5" ht="15.75" thickBot="1">
      <c r="A61" s="4" t="s">
        <v>93</v>
      </c>
      <c r="B61" s="4" t="s">
        <v>54</v>
      </c>
      <c r="C61" s="9">
        <v>0</v>
      </c>
      <c r="D61" s="9">
        <f t="shared" si="22"/>
        <v>0</v>
      </c>
      <c r="E61" s="9">
        <f t="shared" si="26"/>
        <v>0</v>
      </c>
    </row>
    <row r="62" spans="1:5" ht="15.75" thickBot="1">
      <c r="A62" s="12" t="s">
        <v>55</v>
      </c>
      <c r="B62" s="14"/>
      <c r="C62" s="10">
        <f>C51+C54+C60+C61</f>
        <v>5137512.4776290199</v>
      </c>
      <c r="D62" s="10">
        <f t="shared" ref="D62:E62" si="27">D51+D54+D60+D61</f>
        <v>928202.52110786503</v>
      </c>
      <c r="E62" s="10">
        <f t="shared" si="27"/>
        <v>6065714.9987368844</v>
      </c>
    </row>
    <row r="63" spans="1:5" ht="30" customHeight="1" thickBot="1">
      <c r="A63" s="12" t="s">
        <v>56</v>
      </c>
      <c r="B63" s="13"/>
      <c r="C63" s="13"/>
      <c r="D63" s="13"/>
      <c r="E63" s="14"/>
    </row>
    <row r="64" spans="1:5" ht="15.75" thickBot="1">
      <c r="A64" s="4" t="s">
        <v>94</v>
      </c>
      <c r="B64" s="4" t="s">
        <v>57</v>
      </c>
      <c r="C64" s="9">
        <v>0</v>
      </c>
      <c r="D64" s="9">
        <f t="shared" ref="D64:D65" si="28">C64*0.19</f>
        <v>0</v>
      </c>
      <c r="E64" s="9">
        <f t="shared" ref="E64:E65" si="29">C64+D64</f>
        <v>0</v>
      </c>
    </row>
    <row r="65" spans="1:5" ht="15.75" thickBot="1">
      <c r="A65" s="4" t="s">
        <v>95</v>
      </c>
      <c r="B65" s="4" t="s">
        <v>58</v>
      </c>
      <c r="C65" s="9">
        <v>2000</v>
      </c>
      <c r="D65" s="9">
        <f t="shared" si="28"/>
        <v>380</v>
      </c>
      <c r="E65" s="9">
        <f t="shared" si="29"/>
        <v>2380</v>
      </c>
    </row>
    <row r="66" spans="1:5" ht="15.75" thickBot="1">
      <c r="A66" s="12" t="s">
        <v>59</v>
      </c>
      <c r="B66" s="14"/>
      <c r="C66" s="10">
        <f>C64+C65</f>
        <v>2000</v>
      </c>
      <c r="D66" s="10">
        <f t="shared" ref="D66:E66" si="30">D64+D65</f>
        <v>380</v>
      </c>
      <c r="E66" s="10">
        <f t="shared" si="30"/>
        <v>2380</v>
      </c>
    </row>
    <row r="67" spans="1:5" ht="15.75" thickBot="1">
      <c r="A67" s="12" t="s">
        <v>60</v>
      </c>
      <c r="B67" s="14"/>
      <c r="C67" s="10">
        <f>C14+C16+C41+C49+C62+C66</f>
        <v>49452662.307402618</v>
      </c>
      <c r="D67" s="10">
        <f t="shared" ref="D67:E67" si="31">D14+D16+D41+D49+D62+D66</f>
        <v>9348080.9887648504</v>
      </c>
      <c r="E67" s="10">
        <f t="shared" si="31"/>
        <v>58800743.296167463</v>
      </c>
    </row>
    <row r="68" spans="1:5" ht="15.75" thickBot="1">
      <c r="A68" s="12" t="s">
        <v>61</v>
      </c>
      <c r="B68" s="14"/>
      <c r="C68" s="10">
        <f>C11+C12+C13+C16+C43+C44+C52</f>
        <v>42943061.585919999</v>
      </c>
      <c r="D68" s="10">
        <f t="shared" ref="D68:E68" si="32">D11+D12+D13+D16+D43+D44+D52</f>
        <v>8159181.7013248</v>
      </c>
      <c r="E68" s="10">
        <f t="shared" si="32"/>
        <v>51102243.287244804</v>
      </c>
    </row>
    <row r="69" spans="1:5">
      <c r="A69" s="21" t="s">
        <v>71</v>
      </c>
      <c r="B69" s="21"/>
      <c r="C69" s="21"/>
      <c r="D69" s="21"/>
      <c r="E69" s="21"/>
    </row>
    <row r="70" spans="1:5">
      <c r="A70" s="3"/>
      <c r="B70" s="3"/>
      <c r="C70" s="3"/>
      <c r="D70" s="2"/>
      <c r="E70" s="2"/>
    </row>
    <row r="71" spans="1:5">
      <c r="A71" s="20"/>
      <c r="B71" s="5" t="s">
        <v>62</v>
      </c>
      <c r="C71" s="5" t="s">
        <v>64</v>
      </c>
      <c r="D71" s="2"/>
      <c r="E71" s="2"/>
    </row>
    <row r="72" spans="1:5">
      <c r="A72" s="20"/>
      <c r="B72" s="5" t="s">
        <v>67</v>
      </c>
      <c r="C72" s="8" t="s">
        <v>69</v>
      </c>
      <c r="D72" s="2"/>
      <c r="E72" s="2"/>
    </row>
    <row r="73" spans="1:5">
      <c r="A73" s="20"/>
      <c r="B73" s="5" t="s">
        <v>63</v>
      </c>
      <c r="C73" s="5"/>
      <c r="D73" s="2"/>
      <c r="E73" s="2"/>
    </row>
    <row r="74" spans="1:5">
      <c r="A74" s="20"/>
      <c r="B74" s="7" t="s">
        <v>68</v>
      </c>
      <c r="C74" s="5"/>
      <c r="D74" s="2"/>
      <c r="E74" s="2"/>
    </row>
  </sheetData>
  <mergeCells count="23">
    <mergeCell ref="A68:B68"/>
    <mergeCell ref="A71:A74"/>
    <mergeCell ref="A69:E69"/>
    <mergeCell ref="A49:B49"/>
    <mergeCell ref="A50:E50"/>
    <mergeCell ref="A62:B62"/>
    <mergeCell ref="A63:E63"/>
    <mergeCell ref="A66:B66"/>
    <mergeCell ref="A67:B67"/>
    <mergeCell ref="A2:E2"/>
    <mergeCell ref="A3:E3"/>
    <mergeCell ref="A42:E42"/>
    <mergeCell ref="A6:A7"/>
    <mergeCell ref="B6:B7"/>
    <mergeCell ref="A9:E9"/>
    <mergeCell ref="A14:B14"/>
    <mergeCell ref="A15:E15"/>
    <mergeCell ref="A16:B16"/>
    <mergeCell ref="A17:E17"/>
    <mergeCell ref="A19:A21"/>
    <mergeCell ref="A26:A31"/>
    <mergeCell ref="A34:A35"/>
    <mergeCell ref="A41:B41"/>
  </mergeCells>
  <pageMargins left="0.7" right="0.7" top="1.5" bottom="0.75" header="0.3" footer="0.3"/>
  <pageSetup paperSize="9" scale="69" orientation="portrait" r:id="rId1"/>
  <headerFooter>
    <oddHeader>&amp;LProiectant,
HENTZA BUSINESS SRL
Str. Pipera-Tunari, nr 1i, Cladirea C2, birou 13, Voluntari, jud. Ilfov
RC: J23/5351/2017
CUI: RO38395463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loredanat</cp:lastModifiedBy>
  <cp:lastPrinted>2020-09-09T14:59:09Z</cp:lastPrinted>
  <dcterms:created xsi:type="dcterms:W3CDTF">2015-06-05T18:17:20Z</dcterms:created>
  <dcterms:modified xsi:type="dcterms:W3CDTF">2022-11-24T08:18:07Z</dcterms:modified>
</cp:coreProperties>
</file>