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7935" firstSheet="1" activeTab="1"/>
  </bookViews>
  <sheets>
    <sheet name="Pt. sedinta iul 2017 (2)" sheetId="1" r:id="rId1"/>
    <sheet name="Anexa sedinta ian 2018" sheetId="2" r:id="rId2"/>
  </sheets>
  <definedNames/>
  <calcPr fullCalcOnLoad="1"/>
</workbook>
</file>

<file path=xl/sharedStrings.xml><?xml version="1.0" encoding="utf-8"?>
<sst xmlns="http://schemas.openxmlformats.org/spreadsheetml/2006/main" count="183" uniqueCount="58">
  <si>
    <t>Nr. crt.</t>
  </si>
  <si>
    <t>FUNCTIA</t>
  </si>
  <si>
    <t>De conducere</t>
  </si>
  <si>
    <t xml:space="preserve">De executie </t>
  </si>
  <si>
    <t>II</t>
  </si>
  <si>
    <t>FUNCTII PUBLICE :</t>
  </si>
  <si>
    <t>functii publice de conducere :</t>
  </si>
  <si>
    <t>director executiv</t>
  </si>
  <si>
    <t>sef serviciu</t>
  </si>
  <si>
    <t>functii publice de executie :</t>
  </si>
  <si>
    <t>sup</t>
  </si>
  <si>
    <t>princ</t>
  </si>
  <si>
    <t>asist</t>
  </si>
  <si>
    <t>deb</t>
  </si>
  <si>
    <t xml:space="preserve">referent   </t>
  </si>
  <si>
    <t>FUNCTII CONTRACTUALE :</t>
  </si>
  <si>
    <t>S</t>
  </si>
  <si>
    <t>functii de executie :</t>
  </si>
  <si>
    <t>IA</t>
  </si>
  <si>
    <t>M</t>
  </si>
  <si>
    <t>Salariul de baza</t>
  </si>
  <si>
    <t>Tr.</t>
  </si>
  <si>
    <t>Grd /</t>
  </si>
  <si>
    <t>consilier, consilier juridic, inspector</t>
  </si>
  <si>
    <t xml:space="preserve">referent </t>
  </si>
  <si>
    <t>analist programator</t>
  </si>
  <si>
    <t>ajutor analist programator</t>
  </si>
  <si>
    <t>Studii</t>
  </si>
  <si>
    <t xml:space="preserve">Grd. Vech. </t>
  </si>
  <si>
    <t>maxim</t>
  </si>
  <si>
    <t>Nivelul salariilor de baza pentru  functionari publici si personal contractual</t>
  </si>
  <si>
    <t>din cadrul aparatului de specialitate al DGASPC</t>
  </si>
  <si>
    <t>ANEXA la Hot. CJ nr. …..…/…………</t>
  </si>
  <si>
    <t>din cadrul aparatului de specialitate al DGEP Arges</t>
  </si>
  <si>
    <t xml:space="preserve"> </t>
  </si>
  <si>
    <t>Coeficient</t>
  </si>
  <si>
    <t>in mod corespunzator</t>
  </si>
  <si>
    <t xml:space="preserve">* Nota: In cazul modificarii salariului de baza minim brut  garantat in plata, salariile de baza se vor stabili </t>
  </si>
  <si>
    <t xml:space="preserve">Grd. vech. </t>
  </si>
  <si>
    <t xml:space="preserve"> Salariile de baza pentru  functionarii publici si personalul contractual din </t>
  </si>
  <si>
    <t>familia ocupationala "Administratie" din cadrul DGEP Arges</t>
  </si>
  <si>
    <t>B U N !</t>
  </si>
  <si>
    <t>(*)</t>
  </si>
  <si>
    <t>familia ocupațională "Administrație" din cadrul D.G.E.P. Argeș</t>
  </si>
  <si>
    <t>FUNCȚIA</t>
  </si>
  <si>
    <t>Salariul de bază</t>
  </si>
  <si>
    <t xml:space="preserve">De execuție </t>
  </si>
  <si>
    <t>FUNCȚII PUBLICE :</t>
  </si>
  <si>
    <t>funcții publice de conducere :</t>
  </si>
  <si>
    <t>Șef serviciu</t>
  </si>
  <si>
    <t>Director executiv</t>
  </si>
  <si>
    <t>5,64</t>
  </si>
  <si>
    <t>3,44</t>
  </si>
  <si>
    <t xml:space="preserve">       DIRECTOR EXECUTIV,</t>
  </si>
  <si>
    <t xml:space="preserve">          </t>
  </si>
  <si>
    <t xml:space="preserve">
</t>
  </si>
  <si>
    <t xml:space="preserve"> Salariile de bază pentru  funcționarii publici </t>
  </si>
  <si>
    <t>ANEXĂ la  HCJ nr……….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</si>
</sst>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i/>
      <sz val="10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/>
      <protection/>
    </xf>
    <xf numFmtId="0" fontId="5" fillId="0" borderId="11" xfId="56" applyFont="1" applyBorder="1">
      <alignment/>
      <protection/>
    </xf>
    <xf numFmtId="0" fontId="3" fillId="0" borderId="11" xfId="56" applyFont="1" applyBorder="1">
      <alignment/>
      <protection/>
    </xf>
    <xf numFmtId="0" fontId="3" fillId="0" borderId="12" xfId="56" applyFont="1" applyBorder="1" applyAlignment="1">
      <alignment horizontal="center"/>
      <protection/>
    </xf>
    <xf numFmtId="0" fontId="3" fillId="0" borderId="12" xfId="56" applyFont="1" applyBorder="1">
      <alignment/>
      <protection/>
    </xf>
    <xf numFmtId="0" fontId="3" fillId="0" borderId="10" xfId="56" applyFont="1" applyBorder="1">
      <alignment/>
      <protection/>
    </xf>
    <xf numFmtId="0" fontId="3" fillId="0" borderId="11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3" fillId="0" borderId="10" xfId="56" applyFont="1" applyFill="1" applyBorder="1">
      <alignment/>
      <protection/>
    </xf>
    <xf numFmtId="0" fontId="4" fillId="0" borderId="12" xfId="56" applyFont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5" fillId="0" borderId="13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/>
      <protection/>
    </xf>
    <xf numFmtId="0" fontId="3" fillId="0" borderId="14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vertical="center"/>
      <protection/>
    </xf>
    <xf numFmtId="0" fontId="5" fillId="0" borderId="17" xfId="5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18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5" fillId="0" borderId="20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3" fillId="0" borderId="12" xfId="56" applyFont="1" applyBorder="1" applyAlignment="1">
      <alignment wrapText="1"/>
      <protection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3" fillId="0" borderId="0" xfId="56" applyFont="1" applyBorder="1" applyAlignment="1">
      <alignment horizontal="center" vertical="center"/>
      <protection/>
    </xf>
    <xf numFmtId="1" fontId="0" fillId="0" borderId="0" xfId="0" applyNumberFormat="1" applyBorder="1" applyAlignment="1">
      <alignment/>
    </xf>
    <xf numFmtId="0" fontId="3" fillId="0" borderId="10" xfId="56" applyFont="1" applyFill="1" applyBorder="1" applyAlignment="1">
      <alignment wrapText="1"/>
      <protection/>
    </xf>
    <xf numFmtId="1" fontId="0" fillId="0" borderId="0" xfId="0" applyNumberFormat="1" applyAlignment="1">
      <alignment/>
    </xf>
    <xf numFmtId="0" fontId="5" fillId="0" borderId="0" xfId="56" applyFont="1" applyBorder="1" applyAlignment="1">
      <alignment vertical="center"/>
      <protection/>
    </xf>
    <xf numFmtId="0" fontId="6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4" fillId="0" borderId="0" xfId="56" applyFont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9" fillId="0" borderId="0" xfId="56" applyFont="1" applyBorder="1" applyAlignment="1">
      <alignment horizontal="center"/>
      <protection/>
    </xf>
    <xf numFmtId="0" fontId="3" fillId="0" borderId="24" xfId="56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 vertical="center" wrapText="1"/>
      <protection/>
    </xf>
    <xf numFmtId="0" fontId="3" fillId="0" borderId="26" xfId="56" applyFont="1" applyFill="1" applyBorder="1" applyAlignment="1">
      <alignment wrapText="1"/>
      <protection/>
    </xf>
    <xf numFmtId="0" fontId="3" fillId="0" borderId="25" xfId="56" applyFont="1" applyBorder="1" applyAlignment="1">
      <alignment horizontal="center"/>
      <protection/>
    </xf>
    <xf numFmtId="0" fontId="5" fillId="0" borderId="19" xfId="56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8" xfId="0" applyFont="1" applyBorder="1" applyAlignment="1">
      <alignment/>
    </xf>
    <xf numFmtId="0" fontId="0" fillId="0" borderId="23" xfId="0" applyBorder="1" applyAlignment="1">
      <alignment horizontal="center"/>
    </xf>
    <xf numFmtId="0" fontId="3" fillId="0" borderId="29" xfId="56" applyFont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0" fontId="7" fillId="0" borderId="18" xfId="0" applyFont="1" applyBorder="1" applyAlignment="1">
      <alignment horizontal="center"/>
    </xf>
    <xf numFmtId="0" fontId="5" fillId="0" borderId="12" xfId="56" applyFont="1" applyBorder="1" applyAlignment="1">
      <alignment horizontal="center" vertical="center"/>
      <protection/>
    </xf>
    <xf numFmtId="0" fontId="5" fillId="0" borderId="20" xfId="56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0" xfId="56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8" xfId="0" applyNumberForma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indent="15"/>
    </xf>
    <xf numFmtId="0" fontId="15" fillId="0" borderId="0" xfId="0" applyFont="1" applyAlignment="1">
      <alignment horizontal="left" indent="10"/>
    </xf>
    <xf numFmtId="0" fontId="15" fillId="0" borderId="0" xfId="0" applyFont="1" applyAlignment="1">
      <alignment horizontal="left" indent="15"/>
    </xf>
    <xf numFmtId="0" fontId="17" fillId="0" borderId="16" xfId="56" applyFont="1" applyBorder="1" applyAlignment="1">
      <alignment vertical="center"/>
      <protection/>
    </xf>
    <xf numFmtId="0" fontId="17" fillId="0" borderId="17" xfId="56" applyFont="1" applyBorder="1" applyAlignment="1">
      <alignment vertical="center"/>
      <protection/>
    </xf>
    <xf numFmtId="0" fontId="17" fillId="0" borderId="20" xfId="56" applyFont="1" applyBorder="1" applyAlignment="1">
      <alignment horizontal="center" vertical="center" wrapText="1"/>
      <protection/>
    </xf>
    <xf numFmtId="0" fontId="17" fillId="0" borderId="20" xfId="56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12" xfId="56" applyFont="1" applyBorder="1" applyAlignment="1">
      <alignment horizontal="center" vertical="center"/>
      <protection/>
    </xf>
    <xf numFmtId="0" fontId="17" fillId="0" borderId="12" xfId="56" applyFont="1" applyBorder="1" applyAlignment="1">
      <alignment horizontal="center" vertical="center" wrapText="1"/>
      <protection/>
    </xf>
    <xf numFmtId="0" fontId="17" fillId="0" borderId="19" xfId="56" applyFont="1" applyBorder="1" applyAlignment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7" fillId="0" borderId="13" xfId="56" applyFont="1" applyBorder="1" applyAlignment="1">
      <alignment horizontal="center"/>
      <protection/>
    </xf>
    <xf numFmtId="0" fontId="17" fillId="0" borderId="11" xfId="56" applyFont="1" applyBorder="1">
      <alignment/>
      <protection/>
    </xf>
    <xf numFmtId="0" fontId="2" fillId="0" borderId="11" xfId="56" applyFont="1" applyBorder="1">
      <alignment/>
      <protection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2" fillId="0" borderId="13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0" fontId="18" fillId="0" borderId="23" xfId="0" applyFont="1" applyBorder="1" applyAlignment="1">
      <alignment/>
    </xf>
    <xf numFmtId="0" fontId="2" fillId="0" borderId="15" xfId="56" applyFont="1" applyBorder="1" applyAlignment="1">
      <alignment horizontal="center" vertical="center"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29" xfId="56" applyFont="1" applyBorder="1" applyAlignment="1">
      <alignment horizontal="center"/>
      <protection/>
    </xf>
    <xf numFmtId="2" fontId="18" fillId="0" borderId="23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2" fontId="18" fillId="0" borderId="31" xfId="0" applyNumberFormat="1" applyFont="1" applyBorder="1" applyAlignment="1">
      <alignment/>
    </xf>
    <xf numFmtId="0" fontId="2" fillId="0" borderId="14" xfId="56" applyFont="1" applyBorder="1" applyAlignment="1">
      <alignment horizontal="center"/>
      <protection/>
    </xf>
    <xf numFmtId="0" fontId="2" fillId="0" borderId="12" xfId="56" applyFont="1" applyBorder="1">
      <alignment/>
      <protection/>
    </xf>
    <xf numFmtId="0" fontId="2" fillId="0" borderId="12" xfId="56" applyFont="1" applyBorder="1" applyAlignment="1">
      <alignment wrapText="1"/>
      <protection/>
    </xf>
    <xf numFmtId="0" fontId="2" fillId="0" borderId="12" xfId="56" applyFont="1" applyBorder="1" applyAlignment="1">
      <alignment horizontal="center"/>
      <protection/>
    </xf>
    <xf numFmtId="0" fontId="20" fillId="0" borderId="18" xfId="0" applyFont="1" applyBorder="1" applyAlignment="1">
      <alignment/>
    </xf>
    <xf numFmtId="2" fontId="18" fillId="0" borderId="27" xfId="0" applyNumberFormat="1" applyFont="1" applyBorder="1" applyAlignment="1">
      <alignment horizontal="center"/>
    </xf>
    <xf numFmtId="0" fontId="2" fillId="0" borderId="18" xfId="56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horizontal="left" indent="15"/>
    </xf>
    <xf numFmtId="0" fontId="21" fillId="0" borderId="0" xfId="0" applyFont="1" applyAlignment="1">
      <alignment horizontal="left"/>
    </xf>
    <xf numFmtId="1" fontId="18" fillId="0" borderId="18" xfId="0" applyNumberFormat="1" applyFont="1" applyBorder="1" applyAlignment="1">
      <alignment horizontal="center"/>
    </xf>
    <xf numFmtId="1" fontId="2" fillId="0" borderId="18" xfId="56" applyNumberFormat="1" applyFont="1" applyBorder="1" applyAlignment="1">
      <alignment horizontal="center"/>
      <protection/>
    </xf>
    <xf numFmtId="0" fontId="56" fillId="0" borderId="0" xfId="0" applyFont="1" applyAlignment="1">
      <alignment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11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5" fillId="0" borderId="32" xfId="56" applyFont="1" applyBorder="1" applyAlignment="1">
      <alignment horizontal="center" vertical="center" wrapText="1"/>
      <protection/>
    </xf>
    <xf numFmtId="0" fontId="5" fillId="0" borderId="33" xfId="56" applyFont="1" applyBorder="1" applyAlignment="1">
      <alignment horizontal="center" vertical="center" wrapText="1"/>
      <protection/>
    </xf>
    <xf numFmtId="0" fontId="5" fillId="0" borderId="14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/>
      <protection/>
    </xf>
    <xf numFmtId="0" fontId="5" fillId="0" borderId="17" xfId="56" applyFont="1" applyBorder="1" applyAlignment="1">
      <alignment horizont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5" fillId="0" borderId="35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36" xfId="56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32" xfId="56" applyFont="1" applyBorder="1" applyAlignment="1">
      <alignment horizontal="center" vertical="center" wrapText="1"/>
      <protection/>
    </xf>
    <xf numFmtId="0" fontId="17" fillId="0" borderId="33" xfId="56" applyFont="1" applyBorder="1" applyAlignment="1">
      <alignment horizontal="center" vertical="center" wrapText="1"/>
      <protection/>
    </xf>
    <xf numFmtId="0" fontId="17" fillId="0" borderId="14" xfId="56" applyFont="1" applyBorder="1" applyAlignment="1">
      <alignment horizontal="center" vertical="center" wrapText="1"/>
      <protection/>
    </xf>
    <xf numFmtId="0" fontId="17" fillId="0" borderId="16" xfId="56" applyFont="1" applyBorder="1" applyAlignment="1">
      <alignment horizontal="center"/>
      <protection/>
    </xf>
    <xf numFmtId="0" fontId="17" fillId="0" borderId="17" xfId="56" applyFont="1" applyBorder="1" applyAlignment="1">
      <alignment horizontal="center"/>
      <protection/>
    </xf>
    <xf numFmtId="0" fontId="17" fillId="0" borderId="16" xfId="56" applyFont="1" applyBorder="1" applyAlignment="1">
      <alignment horizontal="center" vertical="center"/>
      <protection/>
    </xf>
    <xf numFmtId="0" fontId="17" fillId="0" borderId="36" xfId="56" applyFont="1" applyBorder="1" applyAlignment="1">
      <alignment horizontal="center" vertical="center"/>
      <protection/>
    </xf>
    <xf numFmtId="0" fontId="17" fillId="0" borderId="34" xfId="56" applyFont="1" applyBorder="1" applyAlignment="1">
      <alignment horizontal="center" vertical="center"/>
      <protection/>
    </xf>
    <xf numFmtId="0" fontId="17" fillId="0" borderId="35" xfId="56" applyFont="1" applyBorder="1" applyAlignment="1">
      <alignment horizontal="center" vertical="center"/>
      <protection/>
    </xf>
    <xf numFmtId="0" fontId="17" fillId="0" borderId="12" xfId="56" applyFont="1" applyBorder="1" applyAlignment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11" xfId="56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C116"/>
  <sheetViews>
    <sheetView zoomScalePageLayoutView="0" workbookViewId="0" topLeftCell="A13">
      <selection activeCell="C14" sqref="C14"/>
    </sheetView>
  </sheetViews>
  <sheetFormatPr defaultColWidth="9.140625" defaultRowHeight="15"/>
  <cols>
    <col min="1" max="1" width="3.8515625" style="0" customWidth="1"/>
    <col min="2" max="2" width="4.8515625" style="0" customWidth="1"/>
    <col min="3" max="3" width="13.57421875" style="0" customWidth="1"/>
    <col min="4" max="4" width="18.28125" style="0" customWidth="1"/>
    <col min="5" max="5" width="7.8515625" style="0" customWidth="1"/>
    <col min="6" max="6" width="8.140625" style="0" customWidth="1"/>
    <col min="8" max="11" width="10.57421875" style="0" customWidth="1"/>
    <col min="13" max="13" width="14.421875" style="0" customWidth="1"/>
    <col min="24" max="25" width="8.140625" style="0" customWidth="1"/>
  </cols>
  <sheetData>
    <row r="7" spans="2:22" ht="15">
      <c r="B7" s="126"/>
      <c r="C7" s="126"/>
      <c r="D7" s="126"/>
      <c r="E7" s="126"/>
      <c r="F7" s="126"/>
      <c r="G7" s="126"/>
      <c r="H7" s="126"/>
      <c r="I7" s="63"/>
      <c r="J7" s="63"/>
      <c r="K7" s="6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ht="15">
      <c r="B8" s="126" t="s">
        <v>33</v>
      </c>
      <c r="C8" s="126"/>
      <c r="D8" s="126"/>
      <c r="E8" s="126"/>
      <c r="F8" s="126"/>
      <c r="G8" s="126"/>
      <c r="H8" s="126"/>
      <c r="I8" s="63"/>
      <c r="J8" s="63"/>
      <c r="K8" s="63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2:22" ht="15">
      <c r="B9" s="63"/>
      <c r="C9" s="63"/>
      <c r="D9" s="63"/>
      <c r="E9" s="63"/>
      <c r="F9" s="63"/>
      <c r="G9" s="63"/>
      <c r="H9" s="63"/>
      <c r="I9" s="63"/>
      <c r="J9" s="63"/>
      <c r="K9" s="63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7:22" ht="15.75" thickBot="1"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2:22" ht="15">
      <c r="B11" s="127"/>
      <c r="C11" s="130"/>
      <c r="D11" s="131"/>
      <c r="E11" s="20"/>
      <c r="F11" s="21"/>
      <c r="G11" s="132"/>
      <c r="H11" s="133"/>
      <c r="I11" s="61"/>
      <c r="J11" s="61"/>
      <c r="K11" s="61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2:22" ht="15">
      <c r="B12" s="128"/>
      <c r="C12" s="134"/>
      <c r="D12" s="134"/>
      <c r="E12" s="25"/>
      <c r="F12" s="57"/>
      <c r="G12" s="28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2:22" ht="15">
      <c r="B13" s="129"/>
      <c r="C13" s="135"/>
      <c r="D13" s="135"/>
      <c r="E13" s="26"/>
      <c r="F13" s="56"/>
      <c r="G13" s="48"/>
      <c r="H13" s="49"/>
      <c r="I13" s="28"/>
      <c r="J13" s="28"/>
      <c r="K13" s="2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2:22" ht="15">
      <c r="B14" s="14" t="s">
        <v>4</v>
      </c>
      <c r="C14" s="2"/>
      <c r="D14" s="3"/>
      <c r="E14" s="3"/>
      <c r="F14" s="3"/>
      <c r="G14" s="3"/>
      <c r="H14" s="3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2:22" ht="15">
      <c r="B15" s="16"/>
      <c r="C15" s="125" t="s">
        <v>6</v>
      </c>
      <c r="D15" s="125"/>
      <c r="E15" s="8"/>
      <c r="F15" s="3"/>
      <c r="G15" s="3"/>
      <c r="H15" s="3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2:29" ht="15">
      <c r="B16" s="17">
        <v>1</v>
      </c>
      <c r="C16" s="6" t="s">
        <v>7</v>
      </c>
      <c r="D16" s="6"/>
      <c r="E16" s="1" t="s">
        <v>16</v>
      </c>
      <c r="F16" s="53" t="s">
        <v>4</v>
      </c>
      <c r="G16" s="53"/>
      <c r="H16" s="52">
        <v>5200</v>
      </c>
      <c r="I16" s="28"/>
      <c r="J16" s="28"/>
      <c r="K16" s="28"/>
      <c r="L16">
        <f>H16*1</f>
        <v>5200</v>
      </c>
      <c r="M16" s="22">
        <f>L16*1.55</f>
        <v>8060</v>
      </c>
      <c r="N16" s="22">
        <f>H16*1.55</f>
        <v>8060</v>
      </c>
      <c r="O16" s="22"/>
      <c r="P16" s="22"/>
      <c r="Q16" s="22"/>
      <c r="R16" s="22"/>
      <c r="S16" s="22"/>
      <c r="T16" s="22"/>
      <c r="U16" s="34"/>
      <c r="V16" s="34"/>
      <c r="W16" s="36">
        <f>N16-U16</f>
        <v>8060</v>
      </c>
      <c r="X16">
        <f>W16*1</f>
        <v>8060</v>
      </c>
      <c r="Z16" s="22">
        <v>9585</v>
      </c>
      <c r="AA16" s="34">
        <f>(Z16*70)/170</f>
        <v>3946.764705882353</v>
      </c>
      <c r="AB16" s="36">
        <f>Z16-AA16</f>
        <v>5638.235294117647</v>
      </c>
      <c r="AC16">
        <f>AB16*1</f>
        <v>5638.235294117647</v>
      </c>
    </row>
    <row r="17" spans="2:29" ht="15">
      <c r="B17" s="17">
        <v>2</v>
      </c>
      <c r="C17" s="6" t="s">
        <v>8</v>
      </c>
      <c r="D17" s="6"/>
      <c r="E17" s="1" t="s">
        <v>16</v>
      </c>
      <c r="F17" s="53" t="s">
        <v>4</v>
      </c>
      <c r="G17" s="53"/>
      <c r="H17" s="52">
        <v>4500</v>
      </c>
      <c r="I17" s="28"/>
      <c r="J17" s="28"/>
      <c r="K17" s="28"/>
      <c r="L17">
        <f>H17*1</f>
        <v>4500</v>
      </c>
      <c r="M17" s="22">
        <f>L17*1.5</f>
        <v>6750</v>
      </c>
      <c r="N17" s="22">
        <f>H17*1.5</f>
        <v>6750</v>
      </c>
      <c r="O17" s="22"/>
      <c r="P17" s="22"/>
      <c r="Q17" s="22"/>
      <c r="R17" s="22"/>
      <c r="S17" s="22"/>
      <c r="T17" s="22"/>
      <c r="U17" s="34"/>
      <c r="V17" s="34"/>
      <c r="W17" s="36">
        <f>N17-U17</f>
        <v>6750</v>
      </c>
      <c r="X17">
        <f>W17*1</f>
        <v>6750</v>
      </c>
      <c r="Z17" s="34">
        <v>8385</v>
      </c>
      <c r="AA17" s="34">
        <f>(Z17*70)/170</f>
        <v>3452.6470588235293</v>
      </c>
      <c r="AB17" s="36">
        <f>Z17-AA17</f>
        <v>4932.35294117647</v>
      </c>
      <c r="AC17">
        <f>AB17*1</f>
        <v>4932.35294117647</v>
      </c>
    </row>
    <row r="18" spans="2:27" ht="15">
      <c r="B18" s="16"/>
      <c r="C18" s="125" t="s">
        <v>9</v>
      </c>
      <c r="D18" s="125"/>
      <c r="E18" s="1" t="s">
        <v>16</v>
      </c>
      <c r="F18" s="3"/>
      <c r="G18" s="3"/>
      <c r="H18" s="31"/>
      <c r="I18" s="22"/>
      <c r="J18" s="22"/>
      <c r="K18" s="22"/>
      <c r="M18" s="22"/>
      <c r="N18" s="22"/>
      <c r="O18" s="22"/>
      <c r="P18" s="22"/>
      <c r="Q18" s="22"/>
      <c r="R18" s="22"/>
      <c r="S18" s="22"/>
      <c r="T18" s="22"/>
      <c r="U18" s="34"/>
      <c r="V18" s="34"/>
      <c r="Z18" s="22"/>
      <c r="AA18" s="34"/>
    </row>
    <row r="19" spans="2:29" ht="24.75" customHeight="1">
      <c r="B19" s="15">
        <v>1</v>
      </c>
      <c r="C19" s="5"/>
      <c r="D19" s="27" t="s">
        <v>23</v>
      </c>
      <c r="E19" s="1" t="s">
        <v>16</v>
      </c>
      <c r="F19" s="4" t="s">
        <v>10</v>
      </c>
      <c r="G19" s="24"/>
      <c r="H19" s="59">
        <v>3200</v>
      </c>
      <c r="I19" s="62"/>
      <c r="J19" s="62"/>
      <c r="K19" s="62"/>
      <c r="L19">
        <f>H19*9</f>
        <v>28800</v>
      </c>
      <c r="M19" s="22">
        <f>L19*1.6</f>
        <v>46080</v>
      </c>
      <c r="N19" s="34">
        <f>M19/9</f>
        <v>5120</v>
      </c>
      <c r="O19" s="34"/>
      <c r="P19" s="34"/>
      <c r="Q19" s="34"/>
      <c r="R19" s="34"/>
      <c r="S19" s="34"/>
      <c r="T19" s="34"/>
      <c r="U19" s="34"/>
      <c r="V19" s="34"/>
      <c r="W19" s="36">
        <f>N19-U19</f>
        <v>5120</v>
      </c>
      <c r="X19">
        <f>W19*9</f>
        <v>46080</v>
      </c>
      <c r="Z19" s="34">
        <v>4500</v>
      </c>
      <c r="AA19" s="34">
        <f>(Z19*50)/150</f>
        <v>1500</v>
      </c>
      <c r="AB19" s="36">
        <f>Z19-AA19</f>
        <v>3000</v>
      </c>
      <c r="AC19">
        <f>AB19*9</f>
        <v>27000</v>
      </c>
    </row>
    <row r="20" spans="2:29" ht="24.75" customHeight="1">
      <c r="B20" s="15">
        <v>2</v>
      </c>
      <c r="C20" s="6"/>
      <c r="D20" s="27" t="s">
        <v>23</v>
      </c>
      <c r="E20" s="1" t="s">
        <v>16</v>
      </c>
      <c r="F20" s="1" t="s">
        <v>11</v>
      </c>
      <c r="G20" s="23"/>
      <c r="H20" s="59">
        <v>2350</v>
      </c>
      <c r="I20" s="62"/>
      <c r="J20" s="62"/>
      <c r="K20" s="62"/>
      <c r="L20">
        <f>H20*4</f>
        <v>9400</v>
      </c>
      <c r="M20" s="22">
        <f>L20*1.6</f>
        <v>15040</v>
      </c>
      <c r="N20" s="34">
        <f>M20/4</f>
        <v>3760</v>
      </c>
      <c r="O20" s="34"/>
      <c r="P20" s="34"/>
      <c r="Q20" s="34"/>
      <c r="R20" s="34"/>
      <c r="S20" s="34"/>
      <c r="T20" s="34"/>
      <c r="U20" s="34"/>
      <c r="V20" s="34"/>
      <c r="W20" s="36">
        <f>N20-U20</f>
        <v>3760</v>
      </c>
      <c r="X20">
        <f>W20*4</f>
        <v>15040</v>
      </c>
      <c r="Z20" s="34">
        <v>3316</v>
      </c>
      <c r="AA20" s="34">
        <f aca="true" t="shared" si="0" ref="AA20:AA27">(Z20*50)/150</f>
        <v>1105.3333333333333</v>
      </c>
      <c r="AB20" s="36">
        <f>Z20-AA20</f>
        <v>2210.666666666667</v>
      </c>
      <c r="AC20">
        <f>AB20*4</f>
        <v>8842.666666666668</v>
      </c>
    </row>
    <row r="21" spans="2:29" ht="24.75" customHeight="1">
      <c r="B21" s="15">
        <v>3</v>
      </c>
      <c r="C21" s="6"/>
      <c r="D21" s="27" t="s">
        <v>23</v>
      </c>
      <c r="E21" s="1" t="s">
        <v>16</v>
      </c>
      <c r="F21" s="1" t="s">
        <v>12</v>
      </c>
      <c r="G21" s="23"/>
      <c r="H21" s="59">
        <v>1840</v>
      </c>
      <c r="I21" s="62"/>
      <c r="J21" s="62"/>
      <c r="K21" s="62"/>
      <c r="L21">
        <f>H21*1</f>
        <v>1840</v>
      </c>
      <c r="M21" s="22">
        <f>L21*1.6</f>
        <v>2944</v>
      </c>
      <c r="N21" s="34">
        <f>M21/1</f>
        <v>2944</v>
      </c>
      <c r="O21" s="34"/>
      <c r="P21" s="34"/>
      <c r="Q21" s="34"/>
      <c r="R21" s="34"/>
      <c r="S21" s="34"/>
      <c r="T21" s="34"/>
      <c r="U21" s="34"/>
      <c r="V21" s="34"/>
      <c r="W21" s="36">
        <f>N21-U21</f>
        <v>2944</v>
      </c>
      <c r="X21">
        <f>W21*1</f>
        <v>2944</v>
      </c>
      <c r="Z21" s="34">
        <v>2700</v>
      </c>
      <c r="AA21" s="34">
        <f t="shared" si="0"/>
        <v>900</v>
      </c>
      <c r="AB21" s="36">
        <f>Z21-AA21</f>
        <v>1800</v>
      </c>
      <c r="AC21">
        <f>AB21*1</f>
        <v>1800</v>
      </c>
    </row>
    <row r="22" spans="2:29" ht="24.75" customHeight="1">
      <c r="B22" s="15">
        <v>4</v>
      </c>
      <c r="C22" s="6"/>
      <c r="D22" s="27" t="s">
        <v>23</v>
      </c>
      <c r="E22" s="1" t="s">
        <v>16</v>
      </c>
      <c r="F22" s="1" t="s">
        <v>13</v>
      </c>
      <c r="G22" s="23"/>
      <c r="H22" s="59">
        <v>1450</v>
      </c>
      <c r="I22" s="62"/>
      <c r="J22" s="62"/>
      <c r="K22" s="62"/>
      <c r="L22">
        <f>H22*1</f>
        <v>1450</v>
      </c>
      <c r="M22" s="22">
        <f>L22*1.6</f>
        <v>2320</v>
      </c>
      <c r="N22" s="34">
        <f>M22/1</f>
        <v>2320</v>
      </c>
      <c r="O22" s="34"/>
      <c r="P22" s="34"/>
      <c r="Q22" s="34"/>
      <c r="R22" s="34"/>
      <c r="S22" s="34"/>
      <c r="T22" s="34"/>
      <c r="U22" s="34"/>
      <c r="V22" s="34"/>
      <c r="W22" s="36">
        <f>N22-U22</f>
        <v>2320</v>
      </c>
      <c r="X22">
        <f>W22*1</f>
        <v>2320</v>
      </c>
      <c r="Z22" s="58">
        <v>1975</v>
      </c>
      <c r="AA22" s="34">
        <f t="shared" si="0"/>
        <v>658.3333333333334</v>
      </c>
      <c r="AB22" s="36">
        <f>Z22-AA22</f>
        <v>1316.6666666666665</v>
      </c>
      <c r="AC22">
        <f>AB22*1</f>
        <v>1316.6666666666665</v>
      </c>
    </row>
    <row r="23" spans="2:29" ht="15">
      <c r="B23" s="15">
        <v>5</v>
      </c>
      <c r="C23" s="6"/>
      <c r="D23" s="6" t="s">
        <v>14</v>
      </c>
      <c r="E23" s="1" t="s">
        <v>19</v>
      </c>
      <c r="F23" s="1" t="s">
        <v>10</v>
      </c>
      <c r="G23" s="23"/>
      <c r="H23" s="59">
        <v>2030</v>
      </c>
      <c r="I23" s="62"/>
      <c r="J23" s="62"/>
      <c r="K23" s="62"/>
      <c r="L23">
        <f>H23*2</f>
        <v>4060</v>
      </c>
      <c r="M23" s="22">
        <f>L23*1.6</f>
        <v>6496</v>
      </c>
      <c r="N23" s="34">
        <f>M23/2</f>
        <v>3248</v>
      </c>
      <c r="O23" s="34"/>
      <c r="P23" s="34"/>
      <c r="Q23" s="34"/>
      <c r="R23" s="34"/>
      <c r="S23" s="34"/>
      <c r="T23" s="34"/>
      <c r="U23" s="34"/>
      <c r="V23" s="34"/>
      <c r="W23" s="36">
        <f>N23-U23</f>
        <v>3248</v>
      </c>
      <c r="X23">
        <f>W23*2</f>
        <v>6496</v>
      </c>
      <c r="Z23" s="34">
        <v>2600</v>
      </c>
      <c r="AA23" s="34">
        <f t="shared" si="0"/>
        <v>866.6666666666666</v>
      </c>
      <c r="AB23" s="36">
        <f>Z23-AA23</f>
        <v>1733.3333333333335</v>
      </c>
      <c r="AC23">
        <f>AB23*2</f>
        <v>3466.666666666667</v>
      </c>
    </row>
    <row r="24" spans="2:27" ht="15">
      <c r="B24" s="18"/>
      <c r="C24" s="2"/>
      <c r="D24" s="13"/>
      <c r="E24" s="7"/>
      <c r="F24" s="7"/>
      <c r="G24" s="7"/>
      <c r="H24" s="59"/>
      <c r="I24" s="62"/>
      <c r="J24" s="62"/>
      <c r="K24" s="62"/>
      <c r="L24">
        <f>H24*9</f>
        <v>0</v>
      </c>
      <c r="M24" s="22"/>
      <c r="N24" s="22"/>
      <c r="O24" s="22"/>
      <c r="P24" s="22"/>
      <c r="Q24" s="22"/>
      <c r="R24" s="22"/>
      <c r="S24" s="22"/>
      <c r="T24" s="22"/>
      <c r="U24" s="34"/>
      <c r="V24" s="34"/>
      <c r="Z24" s="22"/>
      <c r="AA24" s="34">
        <f t="shared" si="0"/>
        <v>0</v>
      </c>
    </row>
    <row r="25" spans="2:27" ht="15">
      <c r="B25" s="14"/>
      <c r="C25" s="2" t="s">
        <v>15</v>
      </c>
      <c r="D25" s="2"/>
      <c r="E25" s="3"/>
      <c r="F25" s="3"/>
      <c r="G25" s="3"/>
      <c r="H25" s="59"/>
      <c r="I25" s="62"/>
      <c r="J25" s="62"/>
      <c r="K25" s="62"/>
      <c r="L25">
        <f>H25*9</f>
        <v>0</v>
      </c>
      <c r="M25" s="22"/>
      <c r="N25" s="22"/>
      <c r="O25" s="22"/>
      <c r="P25" s="22"/>
      <c r="Q25" s="22"/>
      <c r="R25" s="22"/>
      <c r="S25" s="22"/>
      <c r="T25" s="22"/>
      <c r="U25" s="34"/>
      <c r="V25" s="34"/>
      <c r="Z25" s="22"/>
      <c r="AA25" s="34">
        <f t="shared" si="0"/>
        <v>0</v>
      </c>
    </row>
    <row r="26" spans="2:27" ht="15">
      <c r="B26" s="16"/>
      <c r="C26" s="125" t="s">
        <v>17</v>
      </c>
      <c r="D26" s="125"/>
      <c r="E26" s="8"/>
      <c r="F26" s="7"/>
      <c r="G26" s="7"/>
      <c r="H26" s="59"/>
      <c r="I26" s="62"/>
      <c r="J26" s="62"/>
      <c r="K26" s="62"/>
      <c r="L26">
        <f>H26*9</f>
        <v>0</v>
      </c>
      <c r="M26" s="22"/>
      <c r="N26" s="22"/>
      <c r="O26" s="22"/>
      <c r="P26" s="22"/>
      <c r="Q26" s="22"/>
      <c r="R26" s="22"/>
      <c r="S26" s="22"/>
      <c r="T26" s="22"/>
      <c r="U26" s="34"/>
      <c r="V26" s="34"/>
      <c r="Z26" s="22"/>
      <c r="AA26" s="34">
        <f t="shared" si="0"/>
        <v>0</v>
      </c>
    </row>
    <row r="27" spans="2:29" ht="15">
      <c r="B27" s="17">
        <v>1</v>
      </c>
      <c r="C27" s="9"/>
      <c r="D27" s="10" t="s">
        <v>24</v>
      </c>
      <c r="E27" s="1" t="s">
        <v>19</v>
      </c>
      <c r="F27" s="1" t="s">
        <v>18</v>
      </c>
      <c r="G27" s="55"/>
      <c r="H27" s="59">
        <v>1600</v>
      </c>
      <c r="I27" s="62"/>
      <c r="J27" s="62"/>
      <c r="K27" s="62"/>
      <c r="L27">
        <f>H27*1</f>
        <v>1600</v>
      </c>
      <c r="M27" s="22">
        <f>L27*1.6</f>
        <v>2560</v>
      </c>
      <c r="N27" s="34">
        <f>M27/1</f>
        <v>2560</v>
      </c>
      <c r="O27" s="34"/>
      <c r="P27" s="34"/>
      <c r="Q27" s="34"/>
      <c r="R27" s="34"/>
      <c r="S27" s="34"/>
      <c r="T27" s="34"/>
      <c r="U27" s="34"/>
      <c r="V27" s="34"/>
      <c r="W27" s="36">
        <f>N27-U27</f>
        <v>2560</v>
      </c>
      <c r="X27">
        <f>W27*1</f>
        <v>2560</v>
      </c>
      <c r="Z27" s="58">
        <v>2475</v>
      </c>
      <c r="AA27" s="34">
        <f t="shared" si="0"/>
        <v>825</v>
      </c>
      <c r="AB27" s="36">
        <f>Z27-AA27</f>
        <v>1650</v>
      </c>
      <c r="AC27">
        <f>AB27*1</f>
        <v>1650</v>
      </c>
    </row>
    <row r="28" spans="2:29" ht="24.75" customHeight="1">
      <c r="B28" s="19">
        <v>2</v>
      </c>
      <c r="C28" s="11"/>
      <c r="D28" s="35" t="s">
        <v>25</v>
      </c>
      <c r="E28" s="1" t="s">
        <v>16</v>
      </c>
      <c r="F28" s="4"/>
      <c r="G28" s="55"/>
      <c r="H28" s="59">
        <v>1900</v>
      </c>
      <c r="I28" s="62"/>
      <c r="J28" s="62"/>
      <c r="K28" s="62"/>
      <c r="L28">
        <f>H28*1</f>
        <v>1900</v>
      </c>
      <c r="M28" s="22">
        <f>L28*1.6</f>
        <v>3040</v>
      </c>
      <c r="N28" s="34">
        <f>M28/1</f>
        <v>3040</v>
      </c>
      <c r="O28" s="34"/>
      <c r="P28" s="34"/>
      <c r="Q28" s="34"/>
      <c r="R28" s="34"/>
      <c r="S28" s="34"/>
      <c r="T28" s="34"/>
      <c r="U28" s="39"/>
      <c r="V28" s="39"/>
      <c r="W28" s="58">
        <v>2369</v>
      </c>
      <c r="X28" s="58">
        <v>2369</v>
      </c>
      <c r="Z28" s="38"/>
      <c r="AA28" s="39"/>
      <c r="AB28" s="58">
        <v>2369</v>
      </c>
      <c r="AC28" s="58">
        <v>2369</v>
      </c>
    </row>
    <row r="29" spans="2:29" ht="24.75" customHeight="1" thickBot="1">
      <c r="B29" s="44">
        <v>3</v>
      </c>
      <c r="C29" s="45"/>
      <c r="D29" s="46" t="s">
        <v>26</v>
      </c>
      <c r="E29" s="47" t="s">
        <v>19</v>
      </c>
      <c r="F29" s="47"/>
      <c r="G29" s="54"/>
      <c r="H29" s="60">
        <v>1600</v>
      </c>
      <c r="I29" s="62"/>
      <c r="J29" s="62"/>
      <c r="K29" s="62"/>
      <c r="L29">
        <f>H29*1</f>
        <v>1600</v>
      </c>
      <c r="M29" s="22">
        <f>L29*1.6</f>
        <v>2560</v>
      </c>
      <c r="N29" s="34">
        <f>M29/1</f>
        <v>2560</v>
      </c>
      <c r="O29" s="34"/>
      <c r="P29" s="34"/>
      <c r="Q29" s="34"/>
      <c r="R29" s="34"/>
      <c r="S29" s="34"/>
      <c r="T29" s="34"/>
      <c r="U29" s="34"/>
      <c r="V29" s="34"/>
      <c r="W29" s="58">
        <v>1857</v>
      </c>
      <c r="X29" s="58">
        <v>1857</v>
      </c>
      <c r="Z29" s="38"/>
      <c r="AA29" s="34"/>
      <c r="AB29" s="58">
        <v>1857</v>
      </c>
      <c r="AC29" s="58">
        <v>1857</v>
      </c>
    </row>
    <row r="30" spans="2:29" ht="15">
      <c r="B30" s="33"/>
      <c r="C30" s="40"/>
      <c r="D30" s="41"/>
      <c r="E30" s="12"/>
      <c r="F30" s="42"/>
      <c r="G30" s="43"/>
      <c r="H30" s="38"/>
      <c r="I30" s="38"/>
      <c r="J30" s="38"/>
      <c r="K30" s="38"/>
      <c r="L30">
        <f>SUM(L16:L29)</f>
        <v>60350</v>
      </c>
      <c r="M30">
        <f>SUM(M16:M29)</f>
        <v>95850</v>
      </c>
      <c r="N30">
        <f>SUM(N16:N29)</f>
        <v>40362</v>
      </c>
      <c r="U30" s="39"/>
      <c r="V30" s="39"/>
      <c r="W30" s="36">
        <f>SUM(W16:W29)</f>
        <v>38988</v>
      </c>
      <c r="X30">
        <f>SUM(X16:X29)</f>
        <v>94476</v>
      </c>
      <c r="Y30">
        <f>X30*1.23</f>
        <v>116205.48</v>
      </c>
      <c r="Z30" s="38"/>
      <c r="AA30" s="39"/>
      <c r="AB30" s="36">
        <f>SUM(AB16:AB29)</f>
        <v>26507.254901960783</v>
      </c>
      <c r="AC30">
        <f>SUM(AC16:AC29)</f>
        <v>58872.58823529411</v>
      </c>
    </row>
    <row r="32" ht="15">
      <c r="N32" t="s">
        <v>34</v>
      </c>
    </row>
    <row r="51" ht="15">
      <c r="G51" t="s">
        <v>32</v>
      </c>
    </row>
    <row r="54" spans="2:11" ht="15">
      <c r="B54" s="136" t="s">
        <v>39</v>
      </c>
      <c r="C54" s="136"/>
      <c r="D54" s="136"/>
      <c r="E54" s="136"/>
      <c r="F54" s="136"/>
      <c r="G54" s="136"/>
      <c r="H54" s="136"/>
      <c r="I54" s="136"/>
      <c r="J54" s="63"/>
      <c r="K54" s="63"/>
    </row>
    <row r="55" spans="2:11" ht="15">
      <c r="B55" s="137" t="s">
        <v>40</v>
      </c>
      <c r="C55" s="137"/>
      <c r="D55" s="137"/>
      <c r="E55" s="137"/>
      <c r="F55" s="137"/>
      <c r="G55" s="137"/>
      <c r="H55" s="137"/>
      <c r="I55" s="137"/>
      <c r="J55" s="63"/>
      <c r="K55" s="63"/>
    </row>
    <row r="56" spans="7:11" ht="15.75" thickBot="1">
      <c r="G56" s="22"/>
      <c r="H56" s="22"/>
      <c r="I56" s="22"/>
      <c r="J56" s="22"/>
      <c r="K56" s="22"/>
    </row>
    <row r="57" spans="2:11" ht="15">
      <c r="B57" s="127" t="s">
        <v>0</v>
      </c>
      <c r="C57" s="130" t="s">
        <v>1</v>
      </c>
      <c r="D57" s="131"/>
      <c r="E57" s="20"/>
      <c r="F57" s="21"/>
      <c r="G57" s="132" t="s">
        <v>20</v>
      </c>
      <c r="H57" s="138"/>
      <c r="I57" s="133"/>
      <c r="J57" s="61"/>
      <c r="K57" s="61"/>
    </row>
    <row r="58" spans="2:11" ht="15">
      <c r="B58" s="128"/>
      <c r="C58" s="134" t="s">
        <v>2</v>
      </c>
      <c r="D58" s="134" t="s">
        <v>3</v>
      </c>
      <c r="E58" s="25" t="s">
        <v>27</v>
      </c>
      <c r="F58" s="57" t="s">
        <v>22</v>
      </c>
      <c r="G58" s="28" t="s">
        <v>38</v>
      </c>
      <c r="H58" s="64" t="s">
        <v>28</v>
      </c>
      <c r="I58" s="29" t="s">
        <v>35</v>
      </c>
      <c r="J58" s="28"/>
      <c r="K58" s="28"/>
    </row>
    <row r="59" spans="2:11" ht="15">
      <c r="B59" s="129"/>
      <c r="C59" s="135"/>
      <c r="D59" s="135"/>
      <c r="E59" s="26"/>
      <c r="F59" s="56" t="s">
        <v>21</v>
      </c>
      <c r="G59" s="48">
        <v>0</v>
      </c>
      <c r="H59" s="65" t="s">
        <v>29</v>
      </c>
      <c r="I59" s="49" t="s">
        <v>42</v>
      </c>
      <c r="J59" s="28"/>
      <c r="K59" s="28"/>
    </row>
    <row r="60" spans="2:11" ht="15">
      <c r="B60" s="14"/>
      <c r="C60" s="2" t="s">
        <v>5</v>
      </c>
      <c r="D60" s="3"/>
      <c r="E60" s="3"/>
      <c r="F60" s="3"/>
      <c r="G60" s="3"/>
      <c r="H60" s="66"/>
      <c r="I60" s="30"/>
      <c r="J60" s="22"/>
      <c r="K60" s="22"/>
    </row>
    <row r="61" spans="2:11" ht="15">
      <c r="B61" s="16"/>
      <c r="C61" s="125" t="s">
        <v>6</v>
      </c>
      <c r="D61" s="125"/>
      <c r="E61" s="8"/>
      <c r="F61" s="3"/>
      <c r="G61" s="3"/>
      <c r="H61" s="66"/>
      <c r="I61" s="31"/>
      <c r="J61" s="22"/>
      <c r="K61" s="22"/>
    </row>
    <row r="62" spans="2:13" ht="15">
      <c r="B62" s="17">
        <v>1</v>
      </c>
      <c r="C62" s="6" t="s">
        <v>7</v>
      </c>
      <c r="D62" s="6"/>
      <c r="E62" s="1" t="s">
        <v>16</v>
      </c>
      <c r="F62" s="53" t="s">
        <v>4</v>
      </c>
      <c r="G62" s="53"/>
      <c r="H62" s="67">
        <v>8048</v>
      </c>
      <c r="I62" s="72">
        <f>H62/1450</f>
        <v>5.550344827586207</v>
      </c>
      <c r="J62" s="28"/>
      <c r="K62" s="28"/>
      <c r="L62">
        <f>M62*1</f>
        <v>8060</v>
      </c>
      <c r="M62">
        <v>8060</v>
      </c>
    </row>
    <row r="63" spans="2:13" ht="15">
      <c r="B63" s="17">
        <v>2</v>
      </c>
      <c r="C63" s="6" t="s">
        <v>8</v>
      </c>
      <c r="D63" s="6"/>
      <c r="E63" s="1" t="s">
        <v>16</v>
      </c>
      <c r="F63" s="53" t="s">
        <v>4</v>
      </c>
      <c r="G63" s="53"/>
      <c r="H63" s="67">
        <v>6743</v>
      </c>
      <c r="I63" s="73">
        <f>H63/1450</f>
        <v>4.650344827586207</v>
      </c>
      <c r="J63" s="28"/>
      <c r="K63" s="28"/>
      <c r="L63">
        <f>M63*1</f>
        <v>6750</v>
      </c>
      <c r="M63">
        <v>6750</v>
      </c>
    </row>
    <row r="64" spans="2:11" ht="15">
      <c r="B64" s="16"/>
      <c r="C64" s="125" t="s">
        <v>9</v>
      </c>
      <c r="D64" s="125"/>
      <c r="E64" s="1" t="s">
        <v>16</v>
      </c>
      <c r="F64" s="3"/>
      <c r="G64" s="3"/>
      <c r="H64" s="66"/>
      <c r="I64" s="74"/>
      <c r="J64" s="22"/>
      <c r="K64" s="22"/>
    </row>
    <row r="65" spans="2:26" ht="24.75">
      <c r="B65" s="15">
        <v>1</v>
      </c>
      <c r="C65" s="5"/>
      <c r="D65" s="27" t="s">
        <v>23</v>
      </c>
      <c r="E65" s="1" t="s">
        <v>16</v>
      </c>
      <c r="F65" s="4" t="s">
        <v>10</v>
      </c>
      <c r="G65" s="24">
        <v>4089</v>
      </c>
      <c r="H65" s="68"/>
      <c r="I65" s="75">
        <f>G65/1450</f>
        <v>2.82</v>
      </c>
      <c r="J65" s="38"/>
      <c r="K65" s="38"/>
      <c r="L65">
        <f>M65*9</f>
        <v>45900</v>
      </c>
      <c r="M65">
        <v>5100</v>
      </c>
      <c r="N65">
        <v>4976</v>
      </c>
      <c r="O65">
        <v>4855</v>
      </c>
      <c r="P65">
        <v>4624</v>
      </c>
      <c r="Q65">
        <v>4404</v>
      </c>
      <c r="S65">
        <v>4097</v>
      </c>
      <c r="U65">
        <v>4995</v>
      </c>
      <c r="W65">
        <v>4873</v>
      </c>
      <c r="X65">
        <v>4641</v>
      </c>
      <c r="Y65">
        <v>4420</v>
      </c>
      <c r="Z65">
        <v>4112</v>
      </c>
    </row>
    <row r="66" spans="2:26" ht="24.75">
      <c r="B66" s="15">
        <v>2</v>
      </c>
      <c r="C66" s="6"/>
      <c r="D66" s="27" t="s">
        <v>23</v>
      </c>
      <c r="E66" s="1" t="s">
        <v>16</v>
      </c>
      <c r="F66" s="1" t="s">
        <v>11</v>
      </c>
      <c r="G66" s="23">
        <v>3016</v>
      </c>
      <c r="H66" s="68"/>
      <c r="I66" s="72">
        <f>G66/1450</f>
        <v>2.08</v>
      </c>
      <c r="J66" s="38"/>
      <c r="K66" s="38"/>
      <c r="L66">
        <f>M66*4</f>
        <v>15000</v>
      </c>
      <c r="M66">
        <v>3750</v>
      </c>
      <c r="N66">
        <v>3659</v>
      </c>
      <c r="O66">
        <v>3570</v>
      </c>
      <c r="P66">
        <v>3400</v>
      </c>
      <c r="Q66">
        <v>3238</v>
      </c>
      <c r="S66">
        <v>3012</v>
      </c>
      <c r="U66">
        <v>3668</v>
      </c>
      <c r="W66">
        <v>3578</v>
      </c>
      <c r="X66">
        <v>3408</v>
      </c>
      <c r="Y66">
        <v>3246</v>
      </c>
      <c r="Z66">
        <v>30220</v>
      </c>
    </row>
    <row r="67" spans="2:26" ht="24.75">
      <c r="B67" s="15">
        <v>3</v>
      </c>
      <c r="C67" s="6"/>
      <c r="D67" s="27" t="s">
        <v>23</v>
      </c>
      <c r="E67" s="1" t="s">
        <v>16</v>
      </c>
      <c r="F67" s="1" t="s">
        <v>12</v>
      </c>
      <c r="G67" s="23">
        <v>2335</v>
      </c>
      <c r="H67" s="66"/>
      <c r="I67" s="72">
        <f>G67/1450</f>
        <v>1.610344827586207</v>
      </c>
      <c r="J67" s="22"/>
      <c r="K67" s="22"/>
      <c r="L67">
        <f>M67*1</f>
        <v>2910</v>
      </c>
      <c r="M67">
        <v>2910</v>
      </c>
      <c r="N67">
        <v>2839</v>
      </c>
      <c r="O67">
        <v>2770</v>
      </c>
      <c r="P67">
        <v>2638</v>
      </c>
      <c r="Q67">
        <v>2512</v>
      </c>
      <c r="S67">
        <v>2337</v>
      </c>
      <c r="U67">
        <f>(M67-(M67*2.5)/102.5)</f>
        <v>2839.0243902439024</v>
      </c>
      <c r="W67">
        <v>2802</v>
      </c>
      <c r="X67">
        <v>2669</v>
      </c>
      <c r="Y67">
        <v>2542</v>
      </c>
      <c r="Z67">
        <v>2365</v>
      </c>
    </row>
    <row r="68" spans="2:26" ht="24.75">
      <c r="B68" s="15">
        <v>4</v>
      </c>
      <c r="C68" s="6"/>
      <c r="D68" s="27" t="s">
        <v>23</v>
      </c>
      <c r="E68" s="1" t="s">
        <v>16</v>
      </c>
      <c r="F68" s="1" t="s">
        <v>13</v>
      </c>
      <c r="G68" s="23">
        <v>1450</v>
      </c>
      <c r="H68" s="68"/>
      <c r="I68" s="72">
        <f>G68/1450</f>
        <v>1</v>
      </c>
      <c r="J68" s="38"/>
      <c r="K68" s="38"/>
      <c r="L68">
        <f>M68*1</f>
        <v>1450</v>
      </c>
      <c r="M68">
        <v>1450</v>
      </c>
      <c r="U68">
        <f>(M68-(M68*2.5)/102.5)</f>
        <v>1414.6341463414635</v>
      </c>
      <c r="W68">
        <v>2208</v>
      </c>
      <c r="X68">
        <v>2103</v>
      </c>
      <c r="Y68">
        <v>2003</v>
      </c>
      <c r="Z68">
        <v>1863</v>
      </c>
    </row>
    <row r="69" spans="2:26" ht="15">
      <c r="B69" s="15">
        <v>5</v>
      </c>
      <c r="C69" s="6"/>
      <c r="D69" s="6" t="s">
        <v>14</v>
      </c>
      <c r="E69" s="1" t="s">
        <v>19</v>
      </c>
      <c r="F69" s="1" t="s">
        <v>10</v>
      </c>
      <c r="G69" s="23">
        <v>2581</v>
      </c>
      <c r="H69" s="68"/>
      <c r="I69" s="72">
        <f>G69/1450</f>
        <v>1.78</v>
      </c>
      <c r="J69" s="38"/>
      <c r="K69" s="38"/>
      <c r="L69">
        <f>M69*2</f>
        <v>6440</v>
      </c>
      <c r="M69">
        <v>3220</v>
      </c>
      <c r="N69">
        <v>3141</v>
      </c>
      <c r="O69">
        <v>3064</v>
      </c>
      <c r="P69">
        <v>2918</v>
      </c>
      <c r="Q69">
        <v>2779</v>
      </c>
      <c r="S69">
        <v>2585</v>
      </c>
      <c r="U69">
        <f>(M69*2.5)/102.5</f>
        <v>78.53658536585365</v>
      </c>
      <c r="W69">
        <v>3092</v>
      </c>
      <c r="X69">
        <v>3017</v>
      </c>
      <c r="Y69">
        <v>2873</v>
      </c>
      <c r="Z69">
        <v>2736</v>
      </c>
    </row>
    <row r="70" spans="2:11" ht="15">
      <c r="B70" s="18"/>
      <c r="C70" s="2"/>
      <c r="D70" s="13"/>
      <c r="E70" s="7"/>
      <c r="F70" s="7"/>
      <c r="G70" s="7"/>
      <c r="H70" s="66"/>
      <c r="I70" s="76"/>
      <c r="J70" s="22"/>
      <c r="K70" s="22"/>
    </row>
    <row r="71" spans="2:11" ht="15">
      <c r="B71" s="14"/>
      <c r="C71" s="2" t="s">
        <v>15</v>
      </c>
      <c r="D71" s="2"/>
      <c r="E71" s="3"/>
      <c r="F71" s="3"/>
      <c r="G71" s="3"/>
      <c r="H71" s="66"/>
      <c r="I71" s="77"/>
      <c r="J71" s="22"/>
      <c r="K71" s="22"/>
    </row>
    <row r="72" spans="2:11" ht="15">
      <c r="B72" s="16"/>
      <c r="C72" s="125" t="s">
        <v>17</v>
      </c>
      <c r="D72" s="125"/>
      <c r="E72" s="8"/>
      <c r="F72" s="7"/>
      <c r="G72" s="7"/>
      <c r="H72" s="66"/>
      <c r="I72" s="77"/>
      <c r="J72" s="22"/>
      <c r="K72" s="22"/>
    </row>
    <row r="73" spans="2:26" ht="15">
      <c r="B73" s="17">
        <v>1</v>
      </c>
      <c r="C73" s="9"/>
      <c r="D73" s="10" t="s">
        <v>24</v>
      </c>
      <c r="E73" s="1" t="s">
        <v>19</v>
      </c>
      <c r="F73" s="1" t="s">
        <v>18</v>
      </c>
      <c r="G73" s="55">
        <v>1595</v>
      </c>
      <c r="H73" s="68"/>
      <c r="I73" s="72">
        <f>G73/1450</f>
        <v>1.1</v>
      </c>
      <c r="J73" s="38"/>
      <c r="K73" s="38"/>
      <c r="L73">
        <f>M73*1</f>
        <v>2530</v>
      </c>
      <c r="M73">
        <v>2530</v>
      </c>
      <c r="N73">
        <v>2468</v>
      </c>
      <c r="O73">
        <v>2408</v>
      </c>
      <c r="P73">
        <v>2263</v>
      </c>
      <c r="Q73">
        <v>2155</v>
      </c>
      <c r="S73">
        <v>2005</v>
      </c>
      <c r="U73">
        <f>(M73-(M73*2.5)/102.5)</f>
        <v>2468.2926829268295</v>
      </c>
      <c r="W73">
        <v>2437</v>
      </c>
      <c r="X73">
        <v>2321</v>
      </c>
      <c r="Y73">
        <v>2210</v>
      </c>
      <c r="Z73">
        <v>2056</v>
      </c>
    </row>
    <row r="74" spans="2:13" ht="15">
      <c r="B74" s="19">
        <v>2</v>
      </c>
      <c r="C74" s="11"/>
      <c r="D74" s="35" t="s">
        <v>25</v>
      </c>
      <c r="E74" s="1" t="s">
        <v>16</v>
      </c>
      <c r="F74" s="4"/>
      <c r="G74" s="55">
        <v>2218</v>
      </c>
      <c r="H74" s="68"/>
      <c r="I74" s="72">
        <f>G74/1450</f>
        <v>1.529655172413793</v>
      </c>
      <c r="J74" s="38"/>
      <c r="K74" s="38"/>
      <c r="L74">
        <f>M74*1</f>
        <v>2218</v>
      </c>
      <c r="M74">
        <v>2218</v>
      </c>
    </row>
    <row r="75" spans="2:13" ht="25.5" thickBot="1">
      <c r="B75" s="44">
        <v>3</v>
      </c>
      <c r="C75" s="45"/>
      <c r="D75" s="46" t="s">
        <v>26</v>
      </c>
      <c r="E75" s="47" t="s">
        <v>19</v>
      </c>
      <c r="F75" s="47"/>
      <c r="G75" s="54">
        <v>1566</v>
      </c>
      <c r="H75" s="69"/>
      <c r="I75" s="78">
        <f>G75/1450</f>
        <v>1.08</v>
      </c>
      <c r="J75" s="38"/>
      <c r="K75" s="38"/>
      <c r="L75">
        <f>M75*1</f>
        <v>1565</v>
      </c>
      <c r="M75">
        <v>1565</v>
      </c>
    </row>
    <row r="76" ht="15">
      <c r="L76">
        <f>SUM(L62:L75)</f>
        <v>92823</v>
      </c>
    </row>
    <row r="77" spans="2:9" ht="15">
      <c r="B77" s="70" t="s">
        <v>37</v>
      </c>
      <c r="C77" s="70"/>
      <c r="D77" s="70"/>
      <c r="E77" s="70"/>
      <c r="F77" s="70"/>
      <c r="G77" s="70"/>
      <c r="H77" s="70"/>
      <c r="I77" s="71"/>
    </row>
    <row r="78" spans="3:12" ht="15">
      <c r="C78" s="70" t="s">
        <v>36</v>
      </c>
      <c r="D78" s="70"/>
      <c r="E78" s="70"/>
      <c r="F78" s="70"/>
      <c r="G78" s="70"/>
      <c r="H78" s="70"/>
      <c r="I78" s="71"/>
      <c r="L78">
        <f>L76-L73-L68</f>
        <v>88843</v>
      </c>
    </row>
    <row r="84" ht="15">
      <c r="D84" t="s">
        <v>41</v>
      </c>
    </row>
    <row r="95" spans="2:11" ht="15">
      <c r="B95" s="126" t="s">
        <v>30</v>
      </c>
      <c r="C95" s="126"/>
      <c r="D95" s="126"/>
      <c r="E95" s="126"/>
      <c r="F95" s="126"/>
      <c r="G95" s="126"/>
      <c r="H95" s="126"/>
      <c r="I95" s="63"/>
      <c r="J95" s="63"/>
      <c r="K95" s="63"/>
    </row>
    <row r="96" spans="2:11" ht="15">
      <c r="B96" s="126" t="s">
        <v>31</v>
      </c>
      <c r="C96" s="126"/>
      <c r="D96" s="126"/>
      <c r="E96" s="126"/>
      <c r="F96" s="126"/>
      <c r="G96" s="126"/>
      <c r="H96" s="126"/>
      <c r="I96" s="63"/>
      <c r="J96" s="63"/>
      <c r="K96" s="63"/>
    </row>
    <row r="97" spans="7:11" ht="15.75" thickBot="1">
      <c r="G97" s="22"/>
      <c r="H97" s="22"/>
      <c r="I97" s="22"/>
      <c r="J97" s="22"/>
      <c r="K97" s="22"/>
    </row>
    <row r="98" spans="2:11" ht="15">
      <c r="B98" s="127" t="s">
        <v>0</v>
      </c>
      <c r="C98" s="130" t="s">
        <v>1</v>
      </c>
      <c r="D98" s="131"/>
      <c r="E98" s="20"/>
      <c r="F98" s="21"/>
      <c r="G98" s="132" t="s">
        <v>20</v>
      </c>
      <c r="H98" s="133"/>
      <c r="I98" s="61"/>
      <c r="J98" s="61"/>
      <c r="K98" s="61"/>
    </row>
    <row r="99" spans="2:11" ht="15">
      <c r="B99" s="128"/>
      <c r="C99" s="134" t="s">
        <v>2</v>
      </c>
      <c r="D99" s="134" t="s">
        <v>3</v>
      </c>
      <c r="E99" s="25" t="s">
        <v>27</v>
      </c>
      <c r="F99" s="57" t="s">
        <v>22</v>
      </c>
      <c r="G99" s="28" t="s">
        <v>28</v>
      </c>
      <c r="H99" s="29" t="s">
        <v>28</v>
      </c>
      <c r="I99" s="28"/>
      <c r="J99" s="28"/>
      <c r="K99" s="28"/>
    </row>
    <row r="100" spans="2:11" ht="15">
      <c r="B100" s="129"/>
      <c r="C100" s="135"/>
      <c r="D100" s="135"/>
      <c r="E100" s="26"/>
      <c r="F100" s="56" t="s">
        <v>21</v>
      </c>
      <c r="G100" s="48">
        <v>0</v>
      </c>
      <c r="H100" s="49" t="s">
        <v>29</v>
      </c>
      <c r="I100" s="28"/>
      <c r="J100" s="28"/>
      <c r="K100" s="28"/>
    </row>
    <row r="101" spans="2:11" ht="15">
      <c r="B101" s="14" t="s">
        <v>4</v>
      </c>
      <c r="C101" s="2" t="s">
        <v>5</v>
      </c>
      <c r="D101" s="3"/>
      <c r="E101" s="3"/>
      <c r="F101" s="3"/>
      <c r="G101" s="3"/>
      <c r="H101" s="31"/>
      <c r="I101" s="22"/>
      <c r="J101" s="22"/>
      <c r="K101" s="22"/>
    </row>
    <row r="102" spans="2:11" ht="15">
      <c r="B102" s="16"/>
      <c r="C102" s="125" t="s">
        <v>6</v>
      </c>
      <c r="D102" s="125"/>
      <c r="E102" s="8"/>
      <c r="F102" s="3"/>
      <c r="G102" s="3"/>
      <c r="H102" s="31"/>
      <c r="I102" s="22"/>
      <c r="J102" s="22"/>
      <c r="K102" s="22"/>
    </row>
    <row r="103" spans="2:11" ht="15">
      <c r="B103" s="17">
        <v>1</v>
      </c>
      <c r="C103" s="6" t="s">
        <v>7</v>
      </c>
      <c r="D103" s="6"/>
      <c r="E103" s="1" t="s">
        <v>16</v>
      </c>
      <c r="F103" s="53" t="s">
        <v>4</v>
      </c>
      <c r="G103" s="53"/>
      <c r="H103" s="52">
        <v>7668</v>
      </c>
      <c r="I103" s="28"/>
      <c r="J103" s="28"/>
      <c r="K103" s="28"/>
    </row>
    <row r="104" spans="2:11" ht="15">
      <c r="B104" s="17">
        <v>2</v>
      </c>
      <c r="C104" s="6" t="s">
        <v>8</v>
      </c>
      <c r="D104" s="6"/>
      <c r="E104" s="1" t="s">
        <v>16</v>
      </c>
      <c r="F104" s="53" t="s">
        <v>4</v>
      </c>
      <c r="G104" s="53"/>
      <c r="H104" s="52">
        <v>6708</v>
      </c>
      <c r="I104" s="28"/>
      <c r="J104" s="28"/>
      <c r="K104" s="28"/>
    </row>
    <row r="105" spans="2:11" ht="15">
      <c r="B105" s="16"/>
      <c r="C105" s="125" t="s">
        <v>9</v>
      </c>
      <c r="D105" s="125"/>
      <c r="E105" s="1" t="s">
        <v>16</v>
      </c>
      <c r="F105" s="3"/>
      <c r="G105" s="3"/>
      <c r="H105" s="31"/>
      <c r="I105" s="22"/>
      <c r="J105" s="22"/>
      <c r="K105" s="22"/>
    </row>
    <row r="106" spans="2:11" ht="24.75">
      <c r="B106" s="15">
        <v>1</v>
      </c>
      <c r="C106" s="5"/>
      <c r="D106" s="27" t="s">
        <v>23</v>
      </c>
      <c r="E106" s="1" t="s">
        <v>16</v>
      </c>
      <c r="F106" s="4" t="s">
        <v>10</v>
      </c>
      <c r="G106" s="24">
        <v>3143</v>
      </c>
      <c r="H106" s="50"/>
      <c r="I106" s="38"/>
      <c r="J106" s="38"/>
      <c r="K106" s="38"/>
    </row>
    <row r="107" spans="2:11" ht="24.75">
      <c r="B107" s="15">
        <v>2</v>
      </c>
      <c r="C107" s="6"/>
      <c r="D107" s="27" t="s">
        <v>23</v>
      </c>
      <c r="E107" s="1" t="s">
        <v>16</v>
      </c>
      <c r="F107" s="1" t="s">
        <v>11</v>
      </c>
      <c r="G107" s="23">
        <v>2257</v>
      </c>
      <c r="H107" s="50"/>
      <c r="I107" s="38"/>
      <c r="J107" s="38"/>
      <c r="K107" s="38"/>
    </row>
    <row r="108" spans="2:11" ht="24.75">
      <c r="B108" s="15">
        <v>3</v>
      </c>
      <c r="C108" s="6"/>
      <c r="D108" s="27" t="s">
        <v>23</v>
      </c>
      <c r="E108" s="1" t="s">
        <v>16</v>
      </c>
      <c r="F108" s="1" t="s">
        <v>12</v>
      </c>
      <c r="G108" s="23">
        <v>1837</v>
      </c>
      <c r="H108" s="31"/>
      <c r="I108" s="22"/>
      <c r="J108" s="22"/>
      <c r="K108" s="22"/>
    </row>
    <row r="109" spans="2:11" ht="24.75">
      <c r="B109" s="15">
        <v>4</v>
      </c>
      <c r="C109" s="6"/>
      <c r="D109" s="27" t="s">
        <v>23</v>
      </c>
      <c r="E109" s="1" t="s">
        <v>16</v>
      </c>
      <c r="F109" s="1" t="s">
        <v>13</v>
      </c>
      <c r="G109" s="23">
        <v>1450</v>
      </c>
      <c r="H109" s="50"/>
      <c r="I109" s="38"/>
      <c r="J109" s="38"/>
      <c r="K109" s="38"/>
    </row>
    <row r="110" spans="2:11" ht="15">
      <c r="B110" s="15">
        <v>5</v>
      </c>
      <c r="C110" s="6"/>
      <c r="D110" s="6" t="s">
        <v>14</v>
      </c>
      <c r="E110" s="1" t="s">
        <v>19</v>
      </c>
      <c r="F110" s="1" t="s">
        <v>10</v>
      </c>
      <c r="G110" s="23">
        <v>1769</v>
      </c>
      <c r="H110" s="50"/>
      <c r="I110" s="38"/>
      <c r="J110" s="38"/>
      <c r="K110" s="38"/>
    </row>
    <row r="111" spans="2:11" ht="15">
      <c r="B111" s="18"/>
      <c r="C111" s="2"/>
      <c r="D111" s="13"/>
      <c r="E111" s="7"/>
      <c r="F111" s="7"/>
      <c r="G111" s="7"/>
      <c r="H111" s="31"/>
      <c r="I111" s="22"/>
      <c r="J111" s="22"/>
      <c r="K111" s="22"/>
    </row>
    <row r="112" spans="2:11" ht="15">
      <c r="B112" s="14"/>
      <c r="C112" s="2" t="s">
        <v>15</v>
      </c>
      <c r="D112" s="2"/>
      <c r="E112" s="3"/>
      <c r="F112" s="3"/>
      <c r="G112" s="3"/>
      <c r="H112" s="31"/>
      <c r="I112" s="22"/>
      <c r="J112" s="22"/>
      <c r="K112" s="22"/>
    </row>
    <row r="113" spans="2:11" ht="15">
      <c r="B113" s="16"/>
      <c r="C113" s="125" t="s">
        <v>17</v>
      </c>
      <c r="D113" s="125"/>
      <c r="E113" s="8"/>
      <c r="F113" s="7"/>
      <c r="G113" s="7"/>
      <c r="H113" s="31"/>
      <c r="I113" s="22"/>
      <c r="J113" s="22"/>
      <c r="K113" s="22"/>
    </row>
    <row r="114" spans="2:11" ht="15">
      <c r="B114" s="17">
        <v>1</v>
      </c>
      <c r="C114" s="9"/>
      <c r="D114" s="10" t="s">
        <v>24</v>
      </c>
      <c r="E114" s="1" t="s">
        <v>19</v>
      </c>
      <c r="F114" s="1" t="s">
        <v>18</v>
      </c>
      <c r="G114" s="55">
        <v>1769</v>
      </c>
      <c r="H114" s="50"/>
      <c r="I114" s="38"/>
      <c r="J114" s="38"/>
      <c r="K114" s="38"/>
    </row>
    <row r="115" spans="2:11" ht="15">
      <c r="B115" s="19">
        <v>2</v>
      </c>
      <c r="C115" s="11"/>
      <c r="D115" s="35" t="s">
        <v>25</v>
      </c>
      <c r="E115" s="1" t="s">
        <v>16</v>
      </c>
      <c r="F115" s="4"/>
      <c r="G115" s="55">
        <v>2257</v>
      </c>
      <c r="H115" s="50"/>
      <c r="I115" s="38"/>
      <c r="J115" s="38"/>
      <c r="K115" s="38"/>
    </row>
    <row r="116" spans="2:11" ht="25.5" thickBot="1">
      <c r="B116" s="44">
        <v>3</v>
      </c>
      <c r="C116" s="45"/>
      <c r="D116" s="46" t="s">
        <v>26</v>
      </c>
      <c r="E116" s="47" t="s">
        <v>19</v>
      </c>
      <c r="F116" s="47"/>
      <c r="G116" s="54">
        <v>1769</v>
      </c>
      <c r="H116" s="51"/>
      <c r="I116" s="38"/>
      <c r="J116" s="38"/>
      <c r="K116" s="38"/>
    </row>
  </sheetData>
  <sheetProtection/>
  <mergeCells count="30">
    <mergeCell ref="G57:I57"/>
    <mergeCell ref="C58:C59"/>
    <mergeCell ref="D58:D59"/>
    <mergeCell ref="B7:H7"/>
    <mergeCell ref="B8:H8"/>
    <mergeCell ref="B11:B13"/>
    <mergeCell ref="C11:D11"/>
    <mergeCell ref="G11:H11"/>
    <mergeCell ref="C12:C13"/>
    <mergeCell ref="D12:D13"/>
    <mergeCell ref="G98:H98"/>
    <mergeCell ref="C99:C100"/>
    <mergeCell ref="D99:D100"/>
    <mergeCell ref="C15:D15"/>
    <mergeCell ref="C18:D18"/>
    <mergeCell ref="C26:D26"/>
    <mergeCell ref="B54:I54"/>
    <mergeCell ref="B55:I55"/>
    <mergeCell ref="B57:B59"/>
    <mergeCell ref="C57:D57"/>
    <mergeCell ref="C102:D102"/>
    <mergeCell ref="C105:D105"/>
    <mergeCell ref="C113:D113"/>
    <mergeCell ref="C61:D61"/>
    <mergeCell ref="C64:D64"/>
    <mergeCell ref="C72:D72"/>
    <mergeCell ref="B95:H95"/>
    <mergeCell ref="B96:H96"/>
    <mergeCell ref="B98:B100"/>
    <mergeCell ref="C98:D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7"/>
  <sheetViews>
    <sheetView tabSelected="1" zoomScale="130" zoomScaleNormal="130" workbookViewId="0" topLeftCell="A1">
      <selection activeCell="M19" sqref="M19"/>
    </sheetView>
  </sheetViews>
  <sheetFormatPr defaultColWidth="9.140625" defaultRowHeight="15"/>
  <cols>
    <col min="1" max="1" width="0.9921875" style="0" customWidth="1"/>
    <col min="2" max="2" width="5.421875" style="0" customWidth="1"/>
    <col min="3" max="3" width="14.421875" style="0" customWidth="1"/>
    <col min="4" max="4" width="15.140625" style="0" customWidth="1"/>
    <col min="5" max="5" width="8.57421875" style="0" customWidth="1"/>
    <col min="6" max="6" width="7.28125" style="0" customWidth="1"/>
    <col min="7" max="7" width="9.421875" style="0" customWidth="1"/>
    <col min="8" max="9" width="9.57421875" style="0" customWidth="1"/>
  </cols>
  <sheetData>
    <row r="3" spans="7:10" ht="15">
      <c r="G3" s="79" t="s">
        <v>57</v>
      </c>
      <c r="H3" s="79"/>
      <c r="I3" s="79"/>
      <c r="J3" s="79"/>
    </row>
    <row r="6" spans="2:9" ht="15">
      <c r="B6" s="139" t="s">
        <v>56</v>
      </c>
      <c r="C6" s="139"/>
      <c r="D6" s="139"/>
      <c r="E6" s="139"/>
      <c r="F6" s="139"/>
      <c r="G6" s="139"/>
      <c r="H6" s="139"/>
      <c r="I6" s="139"/>
    </row>
    <row r="7" spans="2:9" ht="15">
      <c r="B7" s="140" t="s">
        <v>43</v>
      </c>
      <c r="C7" s="140"/>
      <c r="D7" s="140"/>
      <c r="E7" s="140"/>
      <c r="F7" s="140"/>
      <c r="G7" s="140"/>
      <c r="H7" s="140"/>
      <c r="I7" s="140"/>
    </row>
    <row r="8" spans="7:9" ht="15.75" thickBot="1">
      <c r="G8" s="22"/>
      <c r="H8" s="22"/>
      <c r="I8" s="22"/>
    </row>
    <row r="9" spans="2:9" ht="15">
      <c r="B9" s="141" t="s">
        <v>0</v>
      </c>
      <c r="C9" s="144" t="s">
        <v>44</v>
      </c>
      <c r="D9" s="145"/>
      <c r="E9" s="83"/>
      <c r="F9" s="84"/>
      <c r="G9" s="146" t="s">
        <v>45</v>
      </c>
      <c r="H9" s="147"/>
      <c r="I9" s="148"/>
    </row>
    <row r="10" spans="2:9" ht="15">
      <c r="B10" s="142"/>
      <c r="C10" s="149" t="s">
        <v>2</v>
      </c>
      <c r="D10" s="149" t="s">
        <v>46</v>
      </c>
      <c r="E10" s="85" t="s">
        <v>27</v>
      </c>
      <c r="F10" s="86" t="s">
        <v>22</v>
      </c>
      <c r="G10" s="87" t="s">
        <v>38</v>
      </c>
      <c r="H10" s="88" t="s">
        <v>28</v>
      </c>
      <c r="I10" s="89" t="s">
        <v>35</v>
      </c>
    </row>
    <row r="11" spans="2:9" ht="15">
      <c r="B11" s="143"/>
      <c r="C11" s="150"/>
      <c r="D11" s="150"/>
      <c r="E11" s="91"/>
      <c r="F11" s="90" t="s">
        <v>21</v>
      </c>
      <c r="G11" s="92">
        <v>0</v>
      </c>
      <c r="H11" s="93" t="s">
        <v>29</v>
      </c>
      <c r="I11" s="94" t="s">
        <v>42</v>
      </c>
    </row>
    <row r="12" spans="2:9" ht="15">
      <c r="B12" s="95"/>
      <c r="C12" s="96" t="s">
        <v>47</v>
      </c>
      <c r="D12" s="97"/>
      <c r="E12" s="97"/>
      <c r="F12" s="97"/>
      <c r="G12" s="97"/>
      <c r="H12" s="98"/>
      <c r="I12" s="99"/>
    </row>
    <row r="13" spans="2:9" ht="15">
      <c r="B13" s="100"/>
      <c r="C13" s="155" t="s">
        <v>48</v>
      </c>
      <c r="D13" s="155"/>
      <c r="E13" s="101"/>
      <c r="F13" s="97"/>
      <c r="G13" s="97"/>
      <c r="H13" s="98"/>
      <c r="I13" s="102"/>
    </row>
    <row r="14" spans="2:9" ht="15">
      <c r="B14" s="103">
        <v>1</v>
      </c>
      <c r="C14" s="104" t="s">
        <v>50</v>
      </c>
      <c r="D14" s="104"/>
      <c r="E14" s="105" t="s">
        <v>16</v>
      </c>
      <c r="F14" s="106" t="s">
        <v>4</v>
      </c>
      <c r="G14" s="106"/>
      <c r="H14" s="120">
        <f>I14*2300</f>
        <v>17411</v>
      </c>
      <c r="I14" s="107">
        <v>7.57</v>
      </c>
    </row>
    <row r="15" spans="2:9" ht="15">
      <c r="B15" s="103">
        <v>2</v>
      </c>
      <c r="C15" s="104" t="s">
        <v>49</v>
      </c>
      <c r="D15" s="104"/>
      <c r="E15" s="105" t="s">
        <v>16</v>
      </c>
      <c r="F15" s="106" t="s">
        <v>4</v>
      </c>
      <c r="G15" s="106"/>
      <c r="H15" s="120">
        <v>12972</v>
      </c>
      <c r="I15" s="108" t="s">
        <v>51</v>
      </c>
    </row>
    <row r="16" spans="2:9" ht="15">
      <c r="B16" s="100"/>
      <c r="C16" s="155" t="s">
        <v>9</v>
      </c>
      <c r="D16" s="155"/>
      <c r="E16" s="105" t="s">
        <v>16</v>
      </c>
      <c r="F16" s="97"/>
      <c r="G16" s="97"/>
      <c r="H16" s="98"/>
      <c r="I16" s="109"/>
    </row>
    <row r="17" spans="2:9" ht="39">
      <c r="B17" s="110">
        <v>1</v>
      </c>
      <c r="C17" s="111"/>
      <c r="D17" s="112" t="s">
        <v>23</v>
      </c>
      <c r="E17" s="105" t="s">
        <v>16</v>
      </c>
      <c r="F17" s="113" t="s">
        <v>10</v>
      </c>
      <c r="G17" s="120">
        <v>7912</v>
      </c>
      <c r="H17" s="114"/>
      <c r="I17" s="115" t="s">
        <v>52</v>
      </c>
    </row>
    <row r="18" spans="2:9" ht="39">
      <c r="B18" s="110">
        <v>2</v>
      </c>
      <c r="C18" s="104"/>
      <c r="D18" s="112" t="s">
        <v>23</v>
      </c>
      <c r="E18" s="105" t="s">
        <v>16</v>
      </c>
      <c r="F18" s="105" t="s">
        <v>11</v>
      </c>
      <c r="G18" s="121">
        <v>5727</v>
      </c>
      <c r="H18" s="114"/>
      <c r="I18" s="107">
        <v>2.49</v>
      </c>
    </row>
    <row r="19" spans="2:9" ht="39">
      <c r="B19" s="110">
        <v>3</v>
      </c>
      <c r="C19" s="104"/>
      <c r="D19" s="112" t="s">
        <v>23</v>
      </c>
      <c r="E19" s="105" t="s">
        <v>16</v>
      </c>
      <c r="F19" s="105" t="s">
        <v>12</v>
      </c>
      <c r="G19" s="121">
        <v>4393</v>
      </c>
      <c r="H19" s="98"/>
      <c r="I19" s="107">
        <v>1.91</v>
      </c>
    </row>
    <row r="20" spans="2:9" ht="39">
      <c r="B20" s="110">
        <v>4</v>
      </c>
      <c r="C20" s="104"/>
      <c r="D20" s="112" t="s">
        <v>23</v>
      </c>
      <c r="E20" s="105" t="s">
        <v>16</v>
      </c>
      <c r="F20" s="105" t="s">
        <v>13</v>
      </c>
      <c r="G20" s="121">
        <v>3956</v>
      </c>
      <c r="H20" s="114"/>
      <c r="I20" s="107">
        <v>1.72</v>
      </c>
    </row>
    <row r="21" spans="2:9" ht="15">
      <c r="B21" s="110">
        <v>5</v>
      </c>
      <c r="C21" s="104"/>
      <c r="D21" s="104" t="s">
        <v>14</v>
      </c>
      <c r="E21" s="105" t="s">
        <v>19</v>
      </c>
      <c r="F21" s="105" t="s">
        <v>10</v>
      </c>
      <c r="G21" s="116">
        <v>4554</v>
      </c>
      <c r="H21" s="114"/>
      <c r="I21" s="107">
        <v>1.98</v>
      </c>
    </row>
    <row r="23" spans="2:9" ht="15">
      <c r="B23" s="70"/>
      <c r="C23" s="70"/>
      <c r="D23" s="70"/>
      <c r="E23" s="70"/>
      <c r="F23" s="70"/>
      <c r="G23" s="70"/>
      <c r="H23" s="70"/>
      <c r="I23" s="71"/>
    </row>
    <row r="24" spans="3:9" ht="15">
      <c r="C24" s="70"/>
      <c r="D24" s="70"/>
      <c r="E24" s="70"/>
      <c r="F24" s="70"/>
      <c r="G24" s="70"/>
      <c r="H24" s="70"/>
      <c r="I24" s="71"/>
    </row>
    <row r="25" spans="3:10" ht="68.25" customHeight="1" hidden="1">
      <c r="C25" s="80" t="s">
        <v>53</v>
      </c>
      <c r="D25" s="122"/>
      <c r="E25" s="123"/>
      <c r="F25" s="123"/>
      <c r="G25" s="123"/>
      <c r="H25" s="124"/>
      <c r="I25" s="124"/>
      <c r="J25" s="117"/>
    </row>
    <row r="26" spans="3:10" ht="16.5" customHeight="1">
      <c r="C26" s="80"/>
      <c r="D26" s="151"/>
      <c r="E26" s="152"/>
      <c r="F26" s="152"/>
      <c r="G26" s="152"/>
      <c r="H26" s="152"/>
      <c r="I26" s="152"/>
      <c r="J26" s="117"/>
    </row>
    <row r="27" spans="5:10" ht="15">
      <c r="E27" s="117"/>
      <c r="F27" s="117"/>
      <c r="G27" s="117"/>
      <c r="H27" s="117"/>
      <c r="I27" s="117"/>
      <c r="J27" s="117"/>
    </row>
    <row r="28" spans="5:10" ht="15">
      <c r="E28" s="117"/>
      <c r="F28" s="117"/>
      <c r="G28" s="117"/>
      <c r="H28" s="117"/>
      <c r="I28" s="117"/>
      <c r="J28" s="117"/>
    </row>
    <row r="29" spans="5:10" ht="15">
      <c r="E29" s="117"/>
      <c r="F29" s="117"/>
      <c r="G29" s="117"/>
      <c r="H29" s="117"/>
      <c r="I29" s="117"/>
      <c r="J29" s="117"/>
    </row>
    <row r="30" spans="5:10" ht="25.5" customHeight="1">
      <c r="E30" s="117"/>
      <c r="F30" s="117"/>
      <c r="G30" s="117"/>
      <c r="H30" s="117"/>
      <c r="I30" s="117"/>
      <c r="J30" s="117"/>
    </row>
    <row r="31" spans="5:10" ht="15" customHeight="1">
      <c r="E31" s="156"/>
      <c r="F31" s="157"/>
      <c r="G31" s="157"/>
      <c r="H31" s="157"/>
      <c r="I31" s="117"/>
      <c r="J31" s="117"/>
    </row>
    <row r="32" spans="5:10" ht="15.75" customHeight="1">
      <c r="E32" s="157"/>
      <c r="F32" s="157"/>
      <c r="G32" s="157"/>
      <c r="H32" s="157"/>
      <c r="I32" s="117"/>
      <c r="J32" s="117"/>
    </row>
    <row r="33" spans="5:10" ht="6" customHeight="1">
      <c r="E33" s="117"/>
      <c r="F33" s="117"/>
      <c r="G33" s="117"/>
      <c r="H33" s="117"/>
      <c r="I33" s="117"/>
      <c r="J33" s="117"/>
    </row>
    <row r="34" spans="5:10" ht="15" customHeight="1">
      <c r="E34" s="158"/>
      <c r="F34" s="159"/>
      <c r="G34" s="159"/>
      <c r="H34" s="159"/>
      <c r="I34" s="117"/>
      <c r="J34" s="117"/>
    </row>
    <row r="35" spans="4:12" ht="43.5" customHeight="1">
      <c r="D35" s="81"/>
      <c r="E35" s="117"/>
      <c r="F35" s="117"/>
      <c r="G35" s="153" t="s">
        <v>55</v>
      </c>
      <c r="H35" s="154"/>
      <c r="I35" s="154"/>
      <c r="J35" s="154"/>
      <c r="K35" s="154"/>
      <c r="L35" s="154"/>
    </row>
    <row r="36" spans="4:10" ht="15" hidden="1">
      <c r="D36" s="82"/>
      <c r="E36" s="117"/>
      <c r="F36" s="117"/>
      <c r="G36" s="117"/>
      <c r="H36" s="117"/>
      <c r="I36" s="117"/>
      <c r="J36" s="117"/>
    </row>
    <row r="37" spans="4:10" ht="15">
      <c r="D37" s="82" t="s">
        <v>54</v>
      </c>
      <c r="E37" s="118"/>
      <c r="F37" s="117"/>
      <c r="G37" s="119"/>
      <c r="H37" s="117"/>
      <c r="I37" s="117"/>
      <c r="J37" s="117"/>
    </row>
  </sheetData>
  <sheetProtection/>
  <mergeCells count="13">
    <mergeCell ref="D26:I26"/>
    <mergeCell ref="G35:L35"/>
    <mergeCell ref="C13:D13"/>
    <mergeCell ref="C16:D16"/>
    <mergeCell ref="E31:H32"/>
    <mergeCell ref="E34:H34"/>
    <mergeCell ref="B6:I6"/>
    <mergeCell ref="B7:I7"/>
    <mergeCell ref="B9:B11"/>
    <mergeCell ref="C9:D9"/>
    <mergeCell ref="G9:I9"/>
    <mergeCell ref="C10:C11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mirelap</dc:creator>
  <cp:keywords/>
  <dc:description/>
  <cp:lastModifiedBy>Catalina PREDESCU</cp:lastModifiedBy>
  <cp:lastPrinted>2023-04-21T08:00:27Z</cp:lastPrinted>
  <dcterms:created xsi:type="dcterms:W3CDTF">2016-09-16T06:50:03Z</dcterms:created>
  <dcterms:modified xsi:type="dcterms:W3CDTF">2023-04-21T08:00:48Z</dcterms:modified>
  <cp:category/>
  <cp:version/>
  <cp:contentType/>
  <cp:contentStatus/>
</cp:coreProperties>
</file>