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C:\Users\georgiana.albu\Desktop\SITE\25.07.2024\"/>
    </mc:Choice>
  </mc:AlternateContent>
  <xr:revisionPtr revIDLastSave="0" documentId="13_ncr:1_{6C9AEBFF-2910-42E1-BE7F-CE47E3D04F63}" xr6:coauthVersionLast="47" xr6:coauthVersionMax="47" xr10:uidLastSave="{00000000-0000-0000-0000-000000000000}"/>
  <bookViews>
    <workbookView xWindow="-110" yWindow="-110" windowWidth="38620" windowHeight="21100" tabRatio="838" xr2:uid="{00000000-000D-0000-FFFF-FFFF00000000}"/>
  </bookViews>
  <sheets>
    <sheet name="25 iulie 2024" sheetId="110" r:id="rId1"/>
  </sheets>
  <definedNames>
    <definedName name="_xlnm.Database" localSheetId="0">#REF!</definedName>
    <definedName name="_xlnm.Database">#REF!</definedName>
    <definedName name="_xlnm.Print_Titles" localSheetId="0">'25 iulie 2024'!$21:$25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61" i="110" l="1"/>
  <c r="F2161" i="110"/>
  <c r="G2161" i="110"/>
  <c r="H2161" i="110"/>
  <c r="I2161" i="110"/>
  <c r="D2161" i="110"/>
  <c r="E2162" i="110"/>
  <c r="F2162" i="110"/>
  <c r="G2162" i="110"/>
  <c r="H2162" i="110"/>
  <c r="I2162" i="110"/>
  <c r="D2162" i="110"/>
  <c r="C2170" i="110"/>
  <c r="C2169" i="110"/>
  <c r="E2185" i="110"/>
  <c r="F2185" i="110"/>
  <c r="G2185" i="110"/>
  <c r="H2185" i="110"/>
  <c r="I2185" i="110"/>
  <c r="D2185" i="110"/>
  <c r="E2186" i="110"/>
  <c r="F2186" i="110"/>
  <c r="G2186" i="110"/>
  <c r="H2186" i="110"/>
  <c r="I2186" i="110"/>
  <c r="D2186" i="110"/>
  <c r="C2190" i="110"/>
  <c r="C2189" i="110"/>
  <c r="E2171" i="110"/>
  <c r="F2171" i="110"/>
  <c r="G2171" i="110"/>
  <c r="H2171" i="110"/>
  <c r="I2171" i="110"/>
  <c r="D2171" i="110"/>
  <c r="E2172" i="110"/>
  <c r="F2172" i="110"/>
  <c r="G2172" i="110"/>
  <c r="H2172" i="110"/>
  <c r="I2172" i="110"/>
  <c r="D2172" i="110"/>
  <c r="C2184" i="110"/>
  <c r="C2183" i="110"/>
  <c r="E2191" i="110"/>
  <c r="F2191" i="110"/>
  <c r="G2191" i="110"/>
  <c r="H2191" i="110"/>
  <c r="I2191" i="110"/>
  <c r="D2191" i="110"/>
  <c r="E2192" i="110"/>
  <c r="F2192" i="110"/>
  <c r="G2192" i="110"/>
  <c r="H2192" i="110"/>
  <c r="I2192" i="110"/>
  <c r="D2192" i="110"/>
  <c r="C2202" i="110"/>
  <c r="C2201" i="110"/>
  <c r="C2200" i="110"/>
  <c r="C2199" i="110"/>
  <c r="C2109" i="110"/>
  <c r="C2108" i="110"/>
  <c r="I2107" i="110"/>
  <c r="H2107" i="110"/>
  <c r="G2107" i="110"/>
  <c r="F2107" i="110"/>
  <c r="E2107" i="110"/>
  <c r="D2107" i="110"/>
  <c r="I2106" i="110"/>
  <c r="H2106" i="110"/>
  <c r="G2106" i="110"/>
  <c r="F2106" i="110"/>
  <c r="E2106" i="110"/>
  <c r="D2106" i="110"/>
  <c r="I2105" i="110"/>
  <c r="H2105" i="110"/>
  <c r="G2105" i="110"/>
  <c r="F2105" i="110"/>
  <c r="E2105" i="110"/>
  <c r="D2105" i="110"/>
  <c r="I2104" i="110"/>
  <c r="H2104" i="110"/>
  <c r="G2104" i="110"/>
  <c r="F2104" i="110"/>
  <c r="E2104" i="110"/>
  <c r="D2104" i="110"/>
  <c r="E1928" i="110"/>
  <c r="E1929" i="110"/>
  <c r="E1612" i="110"/>
  <c r="E1613" i="110"/>
  <c r="F1613" i="110"/>
  <c r="G1613" i="110"/>
  <c r="H1613" i="110"/>
  <c r="I1613" i="110"/>
  <c r="C1631" i="110"/>
  <c r="C1630" i="110"/>
  <c r="F1418" i="110"/>
  <c r="G1418" i="110"/>
  <c r="H1418" i="110"/>
  <c r="F1419" i="110"/>
  <c r="G1419" i="110"/>
  <c r="H1419" i="110"/>
  <c r="C1479" i="110"/>
  <c r="C1478" i="110"/>
  <c r="F1354" i="110"/>
  <c r="G1354" i="110"/>
  <c r="H1354" i="110"/>
  <c r="I1354" i="110"/>
  <c r="D1354" i="110"/>
  <c r="F1355" i="110"/>
  <c r="G1355" i="110"/>
  <c r="H1355" i="110"/>
  <c r="I1355" i="110"/>
  <c r="D1355" i="110"/>
  <c r="C1361" i="110"/>
  <c r="C1360" i="110"/>
  <c r="E1358" i="110"/>
  <c r="E1354" i="110" s="1"/>
  <c r="E1359" i="110"/>
  <c r="E1355" i="110" s="1"/>
  <c r="E1143" i="110"/>
  <c r="F1143" i="110"/>
  <c r="G1143" i="110"/>
  <c r="H1143" i="110"/>
  <c r="H1141" i="110" s="1"/>
  <c r="I1143" i="110"/>
  <c r="I1141" i="110" s="1"/>
  <c r="D1143" i="110"/>
  <c r="E1144" i="110"/>
  <c r="F1144" i="110"/>
  <c r="F1142" i="110" s="1"/>
  <c r="G1144" i="110"/>
  <c r="G1142" i="110" s="1"/>
  <c r="H1144" i="110"/>
  <c r="I1144" i="110"/>
  <c r="D1144" i="110"/>
  <c r="C1146" i="110"/>
  <c r="C1145" i="110"/>
  <c r="I1142" i="110"/>
  <c r="H1142" i="110"/>
  <c r="E1142" i="110"/>
  <c r="G1141" i="110"/>
  <c r="E1141" i="110"/>
  <c r="F1141" i="110"/>
  <c r="E1088" i="110"/>
  <c r="F1088" i="110"/>
  <c r="G1088" i="110"/>
  <c r="H1088" i="110"/>
  <c r="I1088" i="110"/>
  <c r="D1088" i="110"/>
  <c r="E1089" i="110"/>
  <c r="F1089" i="110"/>
  <c r="G1089" i="110"/>
  <c r="H1089" i="110"/>
  <c r="I1089" i="110"/>
  <c r="D1089" i="110"/>
  <c r="C1093" i="110"/>
  <c r="C1092" i="110"/>
  <c r="F739" i="110"/>
  <c r="G739" i="110"/>
  <c r="H739" i="110"/>
  <c r="I739" i="110"/>
  <c r="D739" i="110"/>
  <c r="E740" i="110"/>
  <c r="F740" i="110"/>
  <c r="G740" i="110"/>
  <c r="H740" i="110"/>
  <c r="I740" i="110"/>
  <c r="D740" i="110"/>
  <c r="E741" i="110"/>
  <c r="E739" i="110" s="1"/>
  <c r="F741" i="110"/>
  <c r="G741" i="110"/>
  <c r="H741" i="110"/>
  <c r="I741" i="110"/>
  <c r="D741" i="110"/>
  <c r="E742" i="110"/>
  <c r="F742" i="110"/>
  <c r="G742" i="110"/>
  <c r="H742" i="110"/>
  <c r="I742" i="110"/>
  <c r="D742" i="110"/>
  <c r="C744" i="110"/>
  <c r="C743" i="110"/>
  <c r="E721" i="110"/>
  <c r="F721" i="110"/>
  <c r="G721" i="110"/>
  <c r="H721" i="110"/>
  <c r="I721" i="110"/>
  <c r="D721" i="110"/>
  <c r="E722" i="110"/>
  <c r="F722" i="110"/>
  <c r="G722" i="110"/>
  <c r="H722" i="110"/>
  <c r="I722" i="110"/>
  <c r="D722" i="110"/>
  <c r="C728" i="110"/>
  <c r="C727" i="110"/>
  <c r="E683" i="110"/>
  <c r="E684" i="110"/>
  <c r="E685" i="110"/>
  <c r="E686" i="110"/>
  <c r="E665" i="110"/>
  <c r="E666" i="110"/>
  <c r="F504" i="110"/>
  <c r="E504" i="110"/>
  <c r="F505" i="110"/>
  <c r="E505" i="110"/>
  <c r="E500" i="110"/>
  <c r="E501" i="110"/>
  <c r="F467" i="110"/>
  <c r="E467" i="110"/>
  <c r="F468" i="110"/>
  <c r="E468" i="110"/>
  <c r="C740" i="110" l="1"/>
  <c r="C2104" i="110"/>
  <c r="C2106" i="110"/>
  <c r="C2105" i="110"/>
  <c r="C2107" i="110"/>
  <c r="C1144" i="110"/>
  <c r="C1143" i="110"/>
  <c r="D1142" i="110"/>
  <c r="C1142" i="110" s="1"/>
  <c r="D1141" i="110"/>
  <c r="C1141" i="110" s="1"/>
  <c r="C739" i="110"/>
  <c r="C741" i="110"/>
  <c r="C742" i="110"/>
  <c r="I2590" i="110" l="1"/>
  <c r="H2590" i="110"/>
  <c r="H2588" i="110" s="1"/>
  <c r="H2586" i="110" s="1"/>
  <c r="G2590" i="110"/>
  <c r="G2588" i="110" s="1"/>
  <c r="G2586" i="110" s="1"/>
  <c r="F2590" i="110"/>
  <c r="F2588" i="110" s="1"/>
  <c r="F2586" i="110" s="1"/>
  <c r="E2590" i="110"/>
  <c r="E2588" i="110" s="1"/>
  <c r="E2586" i="110" s="1"/>
  <c r="D2590" i="110"/>
  <c r="I2589" i="110"/>
  <c r="I2587" i="110" s="1"/>
  <c r="I2585" i="110" s="1"/>
  <c r="H2589" i="110"/>
  <c r="H2587" i="110" s="1"/>
  <c r="H2585" i="110" s="1"/>
  <c r="G2589" i="110"/>
  <c r="F2589" i="110"/>
  <c r="F2587" i="110" s="1"/>
  <c r="E2589" i="110"/>
  <c r="D2589" i="110"/>
  <c r="C2589" i="110"/>
  <c r="I2588" i="110"/>
  <c r="I2586" i="110" s="1"/>
  <c r="D2588" i="110"/>
  <c r="D2586" i="110" s="1"/>
  <c r="G2587" i="110"/>
  <c r="E2587" i="110"/>
  <c r="E2585" i="110" s="1"/>
  <c r="D2587" i="110"/>
  <c r="G2585" i="110"/>
  <c r="F2585" i="110"/>
  <c r="I2583" i="110"/>
  <c r="I2581" i="110" s="1"/>
  <c r="H2583" i="110"/>
  <c r="H2581" i="110" s="1"/>
  <c r="G2583" i="110"/>
  <c r="G2581" i="110" s="1"/>
  <c r="F2583" i="110"/>
  <c r="F2581" i="110" s="1"/>
  <c r="E2583" i="110"/>
  <c r="E2581" i="110" s="1"/>
  <c r="D2583" i="110"/>
  <c r="I2582" i="110"/>
  <c r="I2580" i="110" s="1"/>
  <c r="H2582" i="110"/>
  <c r="G2582" i="110"/>
  <c r="G2580" i="110" s="1"/>
  <c r="F2582" i="110"/>
  <c r="F2580" i="110" s="1"/>
  <c r="E2582" i="110"/>
  <c r="E2580" i="110" s="1"/>
  <c r="D2582" i="110"/>
  <c r="D2580" i="110" s="1"/>
  <c r="I2577" i="110"/>
  <c r="H2577" i="110"/>
  <c r="G2577" i="110"/>
  <c r="F2577" i="110"/>
  <c r="E2577" i="110"/>
  <c r="D2577" i="110"/>
  <c r="I2576" i="110"/>
  <c r="H2576" i="110"/>
  <c r="G2576" i="110"/>
  <c r="F2576" i="110"/>
  <c r="E2576" i="110"/>
  <c r="D2576" i="110"/>
  <c r="C2576" i="110"/>
  <c r="C2469" i="110"/>
  <c r="E2468" i="110"/>
  <c r="E2466" i="110" s="1"/>
  <c r="E2464" i="110" s="1"/>
  <c r="E2462" i="110" s="1"/>
  <c r="E2460" i="110" s="1"/>
  <c r="E2458" i="110" s="1"/>
  <c r="D2468" i="110"/>
  <c r="D2466" i="110" s="1"/>
  <c r="C2468" i="110"/>
  <c r="I2467" i="110"/>
  <c r="I2465" i="110" s="1"/>
  <c r="I2463" i="110" s="1"/>
  <c r="I2461" i="110" s="1"/>
  <c r="I2459" i="110" s="1"/>
  <c r="H2467" i="110"/>
  <c r="H2465" i="110" s="1"/>
  <c r="H2463" i="110" s="1"/>
  <c r="H2461" i="110" s="1"/>
  <c r="H2459" i="110" s="1"/>
  <c r="G2467" i="110"/>
  <c r="G2465" i="110" s="1"/>
  <c r="G2463" i="110" s="1"/>
  <c r="G2461" i="110" s="1"/>
  <c r="G2459" i="110" s="1"/>
  <c r="F2467" i="110"/>
  <c r="F2465" i="110" s="1"/>
  <c r="F2463" i="110" s="1"/>
  <c r="F2461" i="110" s="1"/>
  <c r="F2459" i="110" s="1"/>
  <c r="E2467" i="110"/>
  <c r="E2465" i="110" s="1"/>
  <c r="E2463" i="110" s="1"/>
  <c r="E2461" i="110" s="1"/>
  <c r="D2467" i="110"/>
  <c r="D2465" i="110" s="1"/>
  <c r="I2466" i="110"/>
  <c r="I2464" i="110" s="1"/>
  <c r="H2466" i="110"/>
  <c r="H2464" i="110" s="1"/>
  <c r="G2466" i="110"/>
  <c r="G2464" i="110" s="1"/>
  <c r="G2462" i="110" s="1"/>
  <c r="G2460" i="110" s="1"/>
  <c r="G2458" i="110" s="1"/>
  <c r="F2466" i="110"/>
  <c r="F2464" i="110"/>
  <c r="F2462" i="110" s="1"/>
  <c r="F2460" i="110" s="1"/>
  <c r="F2458" i="110" s="1"/>
  <c r="I2462" i="110"/>
  <c r="I2460" i="110" s="1"/>
  <c r="I2458" i="110" s="1"/>
  <c r="H2462" i="110"/>
  <c r="H2460" i="110" s="1"/>
  <c r="H2458" i="110" s="1"/>
  <c r="E2459" i="110"/>
  <c r="C2456" i="110"/>
  <c r="C2455" i="110"/>
  <c r="I2454" i="110"/>
  <c r="H2454" i="110"/>
  <c r="G2454" i="110"/>
  <c r="F2454" i="110"/>
  <c r="E2454" i="110"/>
  <c r="D2454" i="110"/>
  <c r="I2453" i="110"/>
  <c r="H2453" i="110"/>
  <c r="G2453" i="110"/>
  <c r="F2453" i="110"/>
  <c r="E2453" i="110"/>
  <c r="D2453" i="110"/>
  <c r="C2453" i="110" s="1"/>
  <c r="C2452" i="110"/>
  <c r="C2451" i="110"/>
  <c r="C2450" i="110"/>
  <c r="C2449" i="110"/>
  <c r="I2448" i="110"/>
  <c r="I2446" i="110" s="1"/>
  <c r="I2444" i="110" s="1"/>
  <c r="I2442" i="110" s="1"/>
  <c r="I2440" i="110" s="1"/>
  <c r="H2448" i="110"/>
  <c r="G2448" i="110"/>
  <c r="F2448" i="110"/>
  <c r="E2448" i="110"/>
  <c r="D2448" i="110"/>
  <c r="D2446" i="110" s="1"/>
  <c r="I2447" i="110"/>
  <c r="I2445" i="110" s="1"/>
  <c r="I2443" i="110" s="1"/>
  <c r="I2441" i="110" s="1"/>
  <c r="I2439" i="110" s="1"/>
  <c r="H2447" i="110"/>
  <c r="G2447" i="110"/>
  <c r="F2447" i="110"/>
  <c r="F2445" i="110" s="1"/>
  <c r="F2443" i="110" s="1"/>
  <c r="F2441" i="110" s="1"/>
  <c r="E2447" i="110"/>
  <c r="E2445" i="110" s="1"/>
  <c r="E2443" i="110" s="1"/>
  <c r="E2441" i="110" s="1"/>
  <c r="E2439" i="110" s="1"/>
  <c r="D2447" i="110"/>
  <c r="D2445" i="110" s="1"/>
  <c r="H2446" i="110"/>
  <c r="H2444" i="110" s="1"/>
  <c r="H2442" i="110" s="1"/>
  <c r="H2440" i="110" s="1"/>
  <c r="G2446" i="110"/>
  <c r="G2444" i="110" s="1"/>
  <c r="G2442" i="110" s="1"/>
  <c r="G2440" i="110" s="1"/>
  <c r="F2446" i="110"/>
  <c r="F2444" i="110" s="1"/>
  <c r="F2442" i="110" s="1"/>
  <c r="F2440" i="110" s="1"/>
  <c r="E2446" i="110"/>
  <c r="E2444" i="110" s="1"/>
  <c r="E2442" i="110" s="1"/>
  <c r="E2440" i="110" s="1"/>
  <c r="H2445" i="110"/>
  <c r="H2443" i="110" s="1"/>
  <c r="H2441" i="110" s="1"/>
  <c r="H2439" i="110" s="1"/>
  <c r="G2445" i="110"/>
  <c r="G2443" i="110" s="1"/>
  <c r="G2441" i="110" s="1"/>
  <c r="G2439" i="110" s="1"/>
  <c r="F2439" i="110"/>
  <c r="I2438" i="110"/>
  <c r="H2438" i="110"/>
  <c r="G2438" i="110"/>
  <c r="F2438" i="110"/>
  <c r="E2438" i="110"/>
  <c r="D2438" i="110"/>
  <c r="C2438" i="110" s="1"/>
  <c r="I2437" i="110"/>
  <c r="H2437" i="110"/>
  <c r="G2437" i="110"/>
  <c r="G2429" i="110" s="1"/>
  <c r="G2427" i="110" s="1"/>
  <c r="G2425" i="110" s="1"/>
  <c r="G2423" i="110" s="1"/>
  <c r="F2437" i="110"/>
  <c r="F2429" i="110" s="1"/>
  <c r="E2437" i="110"/>
  <c r="D2437" i="110"/>
  <c r="C2436" i="110"/>
  <c r="C2435" i="110"/>
  <c r="D2434" i="110"/>
  <c r="C2434" i="110" s="1"/>
  <c r="D2433" i="110"/>
  <c r="C2433" i="110"/>
  <c r="I2432" i="110"/>
  <c r="H2432" i="110"/>
  <c r="G2432" i="110"/>
  <c r="G2430" i="110" s="1"/>
  <c r="G2428" i="110" s="1"/>
  <c r="G2426" i="110" s="1"/>
  <c r="G2424" i="110" s="1"/>
  <c r="F2432" i="110"/>
  <c r="F2430" i="110" s="1"/>
  <c r="F2428" i="110" s="1"/>
  <c r="F2426" i="110" s="1"/>
  <c r="F2424" i="110" s="1"/>
  <c r="E2432" i="110"/>
  <c r="E2430" i="110" s="1"/>
  <c r="D2432" i="110"/>
  <c r="D2430" i="110" s="1"/>
  <c r="I2431" i="110"/>
  <c r="I2429" i="110" s="1"/>
  <c r="I2427" i="110" s="1"/>
  <c r="I2425" i="110" s="1"/>
  <c r="I2423" i="110" s="1"/>
  <c r="H2431" i="110"/>
  <c r="G2431" i="110"/>
  <c r="F2431" i="110"/>
  <c r="E2431" i="110"/>
  <c r="D2431" i="110"/>
  <c r="C2422" i="110"/>
  <c r="C2421" i="110"/>
  <c r="I2420" i="110"/>
  <c r="H2420" i="110"/>
  <c r="G2420" i="110"/>
  <c r="F2420" i="110"/>
  <c r="E2420" i="110"/>
  <c r="D2420" i="110"/>
  <c r="I2419" i="110"/>
  <c r="H2419" i="110"/>
  <c r="G2419" i="110"/>
  <c r="F2419" i="110"/>
  <c r="E2419" i="110"/>
  <c r="D2419" i="110"/>
  <c r="C2418" i="110"/>
  <c r="C2417" i="110"/>
  <c r="I2416" i="110"/>
  <c r="I2414" i="110" s="1"/>
  <c r="H2416" i="110"/>
  <c r="H2414" i="110" s="1"/>
  <c r="G2416" i="110"/>
  <c r="G2414" i="110" s="1"/>
  <c r="F2416" i="110"/>
  <c r="F2414" i="110" s="1"/>
  <c r="E2416" i="110"/>
  <c r="D2416" i="110"/>
  <c r="C2416" i="110" s="1"/>
  <c r="I2415" i="110"/>
  <c r="I2413" i="110" s="1"/>
  <c r="H2415" i="110"/>
  <c r="G2415" i="110"/>
  <c r="G2413" i="110" s="1"/>
  <c r="F2415" i="110"/>
  <c r="E2415" i="110"/>
  <c r="D2415" i="110"/>
  <c r="D2413" i="110" s="1"/>
  <c r="F2413" i="110"/>
  <c r="E2413" i="110"/>
  <c r="C2412" i="110"/>
  <c r="C2411" i="110"/>
  <c r="I2410" i="110"/>
  <c r="H2410" i="110"/>
  <c r="G2410" i="110"/>
  <c r="F2410" i="110"/>
  <c r="E2410" i="110"/>
  <c r="D2410" i="110"/>
  <c r="I2409" i="110"/>
  <c r="C2409" i="110" s="1"/>
  <c r="H2409" i="110"/>
  <c r="G2409" i="110"/>
  <c r="F2409" i="110"/>
  <c r="E2409" i="110"/>
  <c r="D2409" i="110"/>
  <c r="C2408" i="110"/>
  <c r="C2407" i="110"/>
  <c r="I2406" i="110"/>
  <c r="H2406" i="110"/>
  <c r="G2406" i="110"/>
  <c r="F2406" i="110"/>
  <c r="E2406" i="110"/>
  <c r="D2406" i="110"/>
  <c r="I2405" i="110"/>
  <c r="H2405" i="110"/>
  <c r="G2405" i="110"/>
  <c r="F2405" i="110"/>
  <c r="E2405" i="110"/>
  <c r="D2405" i="110"/>
  <c r="C2404" i="110"/>
  <c r="C2403" i="110"/>
  <c r="C2402" i="110"/>
  <c r="C2401" i="110"/>
  <c r="I2400" i="110"/>
  <c r="H2400" i="110"/>
  <c r="G2400" i="110"/>
  <c r="F2400" i="110"/>
  <c r="E2400" i="110"/>
  <c r="D2400" i="110"/>
  <c r="I2399" i="110"/>
  <c r="H2399" i="110"/>
  <c r="G2399" i="110"/>
  <c r="C2399" i="110" s="1"/>
  <c r="F2399" i="110"/>
  <c r="E2399" i="110"/>
  <c r="D2399" i="110"/>
  <c r="C2398" i="110"/>
  <c r="C2397" i="110"/>
  <c r="I2396" i="110"/>
  <c r="H2396" i="110"/>
  <c r="G2396" i="110"/>
  <c r="F2396" i="110"/>
  <c r="E2396" i="110"/>
  <c r="D2396" i="110"/>
  <c r="I2395" i="110"/>
  <c r="H2395" i="110"/>
  <c r="G2395" i="110"/>
  <c r="F2395" i="110"/>
  <c r="E2395" i="110"/>
  <c r="D2395" i="110"/>
  <c r="C2394" i="110"/>
  <c r="C2393" i="110"/>
  <c r="C2392" i="110"/>
  <c r="C2391" i="110"/>
  <c r="C2390" i="110"/>
  <c r="C2389" i="110"/>
  <c r="C2388" i="110"/>
  <c r="C2387" i="110"/>
  <c r="C2386" i="110"/>
  <c r="C2385" i="110"/>
  <c r="C2384" i="110"/>
  <c r="C2383" i="110"/>
  <c r="C2382" i="110"/>
  <c r="C2381" i="110"/>
  <c r="C2380" i="110"/>
  <c r="C2379" i="110"/>
  <c r="I2378" i="110"/>
  <c r="I2374" i="110" s="1"/>
  <c r="H2378" i="110"/>
  <c r="G2378" i="110"/>
  <c r="G2374" i="110" s="1"/>
  <c r="F2378" i="110"/>
  <c r="D2378" i="110"/>
  <c r="C2378" i="110"/>
  <c r="I2377" i="110"/>
  <c r="H2377" i="110"/>
  <c r="H2373" i="110" s="1"/>
  <c r="G2377" i="110"/>
  <c r="G2373" i="110" s="1"/>
  <c r="F2377" i="110"/>
  <c r="F2373" i="110" s="1"/>
  <c r="D2377" i="110"/>
  <c r="D2373" i="110" s="1"/>
  <c r="C2376" i="110"/>
  <c r="C2375" i="110"/>
  <c r="H2374" i="110"/>
  <c r="F2374" i="110"/>
  <c r="E2374" i="110"/>
  <c r="D2374" i="110"/>
  <c r="E2373" i="110"/>
  <c r="C2372" i="110"/>
  <c r="C2371" i="110"/>
  <c r="C2370" i="110"/>
  <c r="C2369" i="110"/>
  <c r="C2368" i="110"/>
  <c r="C2367" i="110"/>
  <c r="C2366" i="110"/>
  <c r="C2365" i="110"/>
  <c r="C2364" i="110"/>
  <c r="C2363" i="110"/>
  <c r="C2362" i="110"/>
  <c r="C2361" i="110"/>
  <c r="C2360" i="110"/>
  <c r="C2359" i="110"/>
  <c r="C2358" i="110"/>
  <c r="C2357" i="110"/>
  <c r="C2356" i="110"/>
  <c r="C2355" i="110"/>
  <c r="C2354" i="110"/>
  <c r="C2353" i="110"/>
  <c r="C2352" i="110"/>
  <c r="C2351" i="110"/>
  <c r="C2350" i="110"/>
  <c r="C2349" i="110"/>
  <c r="C2348" i="110"/>
  <c r="C2347" i="110"/>
  <c r="C2346" i="110"/>
  <c r="C2345" i="110"/>
  <c r="C2344" i="110"/>
  <c r="C2343" i="110"/>
  <c r="E2342" i="110"/>
  <c r="E2308" i="110" s="1"/>
  <c r="C2342" i="110"/>
  <c r="E2341" i="110"/>
  <c r="C2341" i="110" s="1"/>
  <c r="C2340" i="110"/>
  <c r="C2339" i="110"/>
  <c r="C2338" i="110"/>
  <c r="C2337" i="110"/>
  <c r="C2336" i="110"/>
  <c r="C2335" i="110"/>
  <c r="C2334" i="110"/>
  <c r="C2333" i="110"/>
  <c r="C2332" i="110"/>
  <c r="C2331" i="110"/>
  <c r="C2330" i="110"/>
  <c r="C2329" i="110"/>
  <c r="C2328" i="110"/>
  <c r="C2327" i="110"/>
  <c r="C2326" i="110"/>
  <c r="C2325" i="110"/>
  <c r="C2324" i="110"/>
  <c r="C2323" i="110"/>
  <c r="C2322" i="110"/>
  <c r="C2321" i="110"/>
  <c r="C2320" i="110"/>
  <c r="C2319" i="110"/>
  <c r="C2318" i="110"/>
  <c r="C2317" i="110"/>
  <c r="C2316" i="110"/>
  <c r="C2315" i="110"/>
  <c r="C2314" i="110"/>
  <c r="C2313" i="110"/>
  <c r="C2312" i="110"/>
  <c r="C2311" i="110"/>
  <c r="C2310" i="110"/>
  <c r="C2309" i="110"/>
  <c r="I2308" i="110"/>
  <c r="H2308" i="110"/>
  <c r="H2306" i="110" s="1"/>
  <c r="H2304" i="110" s="1"/>
  <c r="H2302" i="110" s="1"/>
  <c r="H2300" i="110" s="1"/>
  <c r="G2308" i="110"/>
  <c r="F2308" i="110"/>
  <c r="D2308" i="110"/>
  <c r="I2307" i="110"/>
  <c r="H2307" i="110"/>
  <c r="G2307" i="110"/>
  <c r="F2307" i="110"/>
  <c r="E2307" i="110"/>
  <c r="E2305" i="110" s="1"/>
  <c r="E2303" i="110" s="1"/>
  <c r="E2301" i="110" s="1"/>
  <c r="E2299" i="110" s="1"/>
  <c r="D2307" i="110"/>
  <c r="C2295" i="110"/>
  <c r="C2294" i="110"/>
  <c r="I2293" i="110"/>
  <c r="H2293" i="110"/>
  <c r="G2293" i="110"/>
  <c r="F2293" i="110"/>
  <c r="E2293" i="110"/>
  <c r="D2293" i="110"/>
  <c r="C2293" i="110"/>
  <c r="I2292" i="110"/>
  <c r="H2292" i="110"/>
  <c r="G2292" i="110"/>
  <c r="F2292" i="110"/>
  <c r="E2292" i="110"/>
  <c r="D2292" i="110"/>
  <c r="C2291" i="110"/>
  <c r="C2290" i="110"/>
  <c r="C2289" i="110"/>
  <c r="C2288" i="110"/>
  <c r="C2287" i="110"/>
  <c r="C2286" i="110"/>
  <c r="C2285" i="110"/>
  <c r="C2284" i="110"/>
  <c r="C2283" i="110"/>
  <c r="C2282" i="110"/>
  <c r="C2281" i="110"/>
  <c r="C2280" i="110"/>
  <c r="C2279" i="110"/>
  <c r="C2278" i="110"/>
  <c r="I2277" i="110"/>
  <c r="H2277" i="110"/>
  <c r="G2277" i="110"/>
  <c r="F2277" i="110"/>
  <c r="E2277" i="110"/>
  <c r="D2277" i="110"/>
  <c r="I2276" i="110"/>
  <c r="H2276" i="110"/>
  <c r="G2276" i="110"/>
  <c r="F2276" i="110"/>
  <c r="E2276" i="110"/>
  <c r="E2274" i="110" s="1"/>
  <c r="E2272" i="110" s="1"/>
  <c r="E2270" i="110" s="1"/>
  <c r="E2268" i="110" s="1"/>
  <c r="E2266" i="110" s="1"/>
  <c r="D2276" i="110"/>
  <c r="D2274" i="110" s="1"/>
  <c r="I2275" i="110"/>
  <c r="I2273" i="110" s="1"/>
  <c r="I2271" i="110" s="1"/>
  <c r="I2269" i="110" s="1"/>
  <c r="I2267" i="110" s="1"/>
  <c r="E2275" i="110"/>
  <c r="E2273" i="110" s="1"/>
  <c r="E2271" i="110" s="1"/>
  <c r="E2269" i="110" s="1"/>
  <c r="E2267" i="110" s="1"/>
  <c r="D2275" i="110"/>
  <c r="D2273" i="110" s="1"/>
  <c r="G2274" i="110"/>
  <c r="G2272" i="110" s="1"/>
  <c r="G2270" i="110" s="1"/>
  <c r="G2268" i="110" s="1"/>
  <c r="G2266" i="110" s="1"/>
  <c r="C2264" i="110"/>
  <c r="C2263" i="110"/>
  <c r="I2262" i="110"/>
  <c r="H2262" i="110"/>
  <c r="G2262" i="110"/>
  <c r="F2262" i="110"/>
  <c r="E2262" i="110"/>
  <c r="D2262" i="110"/>
  <c r="I2261" i="110"/>
  <c r="I2239" i="110" s="1"/>
  <c r="I2074" i="110" s="1"/>
  <c r="I544" i="110" s="1"/>
  <c r="I74" i="110" s="1"/>
  <c r="H2261" i="110"/>
  <c r="G2261" i="110"/>
  <c r="F2261" i="110"/>
  <c r="E2261" i="110"/>
  <c r="D2261" i="110"/>
  <c r="E2260" i="110"/>
  <c r="E2258" i="110" s="1"/>
  <c r="C2260" i="110"/>
  <c r="E2259" i="110"/>
  <c r="C2259" i="110"/>
  <c r="I2258" i="110"/>
  <c r="H2258" i="110"/>
  <c r="G2258" i="110"/>
  <c r="F2258" i="110"/>
  <c r="D2258" i="110"/>
  <c r="I2257" i="110"/>
  <c r="H2257" i="110"/>
  <c r="G2257" i="110"/>
  <c r="F2257" i="110"/>
  <c r="E2257" i="110"/>
  <c r="D2257" i="110"/>
  <c r="C2256" i="110"/>
  <c r="C2255" i="110"/>
  <c r="C2254" i="110"/>
  <c r="C2253" i="110"/>
  <c r="C2252" i="110"/>
  <c r="C2251" i="110"/>
  <c r="C2250" i="110"/>
  <c r="C2249" i="110"/>
  <c r="I2248" i="110"/>
  <c r="H2248" i="110"/>
  <c r="G2248" i="110"/>
  <c r="F2248" i="110"/>
  <c r="F2240" i="110" s="1"/>
  <c r="F2075" i="110" s="1"/>
  <c r="F545" i="110" s="1"/>
  <c r="F75" i="110" s="1"/>
  <c r="E2248" i="110"/>
  <c r="D2248" i="110"/>
  <c r="I2247" i="110"/>
  <c r="H2247" i="110"/>
  <c r="G2247" i="110"/>
  <c r="F2247" i="110"/>
  <c r="E2247" i="110"/>
  <c r="D2247" i="110"/>
  <c r="C2246" i="110"/>
  <c r="C2245" i="110"/>
  <c r="I2244" i="110"/>
  <c r="C2244" i="110"/>
  <c r="I2243" i="110"/>
  <c r="I2241" i="110" s="1"/>
  <c r="C2243" i="110"/>
  <c r="I2242" i="110"/>
  <c r="H2242" i="110"/>
  <c r="G2242" i="110"/>
  <c r="F2242" i="110"/>
  <c r="E2242" i="110"/>
  <c r="D2242" i="110"/>
  <c r="H2241" i="110"/>
  <c r="G2241" i="110"/>
  <c r="F2241" i="110"/>
  <c r="E2241" i="110"/>
  <c r="D2241" i="110"/>
  <c r="G2239" i="110"/>
  <c r="G2074" i="110" s="1"/>
  <c r="G544" i="110" s="1"/>
  <c r="G74" i="110" s="1"/>
  <c r="F2239" i="110"/>
  <c r="F2074" i="110" s="1"/>
  <c r="F544" i="110" s="1"/>
  <c r="F74" i="110" s="1"/>
  <c r="C2238" i="110"/>
  <c r="C2237" i="110"/>
  <c r="I2236" i="110"/>
  <c r="H2236" i="110"/>
  <c r="G2236" i="110"/>
  <c r="F2236" i="110"/>
  <c r="E2236" i="110"/>
  <c r="D2236" i="110"/>
  <c r="C2236" i="110"/>
  <c r="I2235" i="110"/>
  <c r="H2235" i="110"/>
  <c r="G2235" i="110"/>
  <c r="F2235" i="110"/>
  <c r="E2235" i="110"/>
  <c r="D2235" i="110"/>
  <c r="C2235" i="110" s="1"/>
  <c r="C2234" i="110"/>
  <c r="C2233" i="110"/>
  <c r="C2232" i="110"/>
  <c r="C2231" i="110"/>
  <c r="I2230" i="110"/>
  <c r="I2160" i="110" s="1"/>
  <c r="I2158" i="110" s="1"/>
  <c r="H2230" i="110"/>
  <c r="G2230" i="110"/>
  <c r="F2230" i="110"/>
  <c r="E2230" i="110"/>
  <c r="D2230" i="110"/>
  <c r="I2229" i="110"/>
  <c r="H2229" i="110"/>
  <c r="G2229" i="110"/>
  <c r="F2229" i="110"/>
  <c r="E2229" i="110"/>
  <c r="D2229" i="110"/>
  <c r="C2228" i="110"/>
  <c r="C2227" i="110"/>
  <c r="C2226" i="110"/>
  <c r="C2225" i="110"/>
  <c r="C2224" i="110"/>
  <c r="C2223" i="110"/>
  <c r="I2222" i="110"/>
  <c r="H2222" i="110"/>
  <c r="G2222" i="110"/>
  <c r="F2222" i="110"/>
  <c r="E2222" i="110"/>
  <c r="D2222" i="110"/>
  <c r="I2221" i="110"/>
  <c r="H2221" i="110"/>
  <c r="G2221" i="110"/>
  <c r="F2221" i="110"/>
  <c r="E2221" i="110"/>
  <c r="D2221" i="110"/>
  <c r="C2220" i="110"/>
  <c r="C2219" i="110"/>
  <c r="E2218" i="110"/>
  <c r="E2217" i="110"/>
  <c r="C2217" i="110" s="1"/>
  <c r="E2216" i="110"/>
  <c r="C2216" i="110" s="1"/>
  <c r="E2215" i="110"/>
  <c r="C2215" i="110" s="1"/>
  <c r="I2214" i="110"/>
  <c r="H2214" i="110"/>
  <c r="G2214" i="110"/>
  <c r="F2214" i="110"/>
  <c r="D2214" i="110"/>
  <c r="I2213" i="110"/>
  <c r="H2213" i="110"/>
  <c r="H2159" i="110" s="1"/>
  <c r="H2157" i="110" s="1"/>
  <c r="G2213" i="110"/>
  <c r="G2159" i="110" s="1"/>
  <c r="G2157" i="110" s="1"/>
  <c r="G2155" i="110" s="1"/>
  <c r="G2153" i="110" s="1"/>
  <c r="G2151" i="110" s="1"/>
  <c r="F2213" i="110"/>
  <c r="D2213" i="110"/>
  <c r="C2212" i="110"/>
  <c r="C2211" i="110"/>
  <c r="C2210" i="110"/>
  <c r="C2209" i="110"/>
  <c r="C2208" i="110"/>
  <c r="C2207" i="110"/>
  <c r="C2206" i="110"/>
  <c r="C2205" i="110"/>
  <c r="I2204" i="110"/>
  <c r="H2204" i="110"/>
  <c r="H2160" i="110" s="1"/>
  <c r="H2158" i="110" s="1"/>
  <c r="G2204" i="110"/>
  <c r="G2160" i="110" s="1"/>
  <c r="G2158" i="110" s="1"/>
  <c r="F2204" i="110"/>
  <c r="E2204" i="110"/>
  <c r="D2204" i="110"/>
  <c r="C2204" i="110"/>
  <c r="I2203" i="110"/>
  <c r="H2203" i="110"/>
  <c r="G2203" i="110"/>
  <c r="F2203" i="110"/>
  <c r="E2203" i="110"/>
  <c r="D2203" i="110"/>
  <c r="C2198" i="110"/>
  <c r="C2197" i="110"/>
  <c r="C2196" i="110"/>
  <c r="C2195" i="110"/>
  <c r="C2194" i="110"/>
  <c r="C2193" i="110"/>
  <c r="C2192" i="110"/>
  <c r="C2188" i="110"/>
  <c r="C2187" i="110"/>
  <c r="C2186" i="110"/>
  <c r="C2185" i="110"/>
  <c r="C2182" i="110"/>
  <c r="C2181" i="110"/>
  <c r="C2180" i="110"/>
  <c r="C2179" i="110"/>
  <c r="C2178" i="110"/>
  <c r="C2177" i="110"/>
  <c r="C2176" i="110"/>
  <c r="C2175" i="110"/>
  <c r="C2174" i="110"/>
  <c r="C2173" i="110"/>
  <c r="C2172" i="110"/>
  <c r="C2168" i="110"/>
  <c r="C2167" i="110"/>
  <c r="C2166" i="110"/>
  <c r="C2165" i="110"/>
  <c r="C2164" i="110"/>
  <c r="C2163" i="110"/>
  <c r="C2162" i="110"/>
  <c r="C2161" i="110"/>
  <c r="C2149" i="110"/>
  <c r="C2148" i="110"/>
  <c r="I2147" i="110"/>
  <c r="H2147" i="110"/>
  <c r="G2147" i="110"/>
  <c r="F2147" i="110"/>
  <c r="E2147" i="110"/>
  <c r="D2147" i="110"/>
  <c r="I2146" i="110"/>
  <c r="H2146" i="110"/>
  <c r="G2146" i="110"/>
  <c r="F2146" i="110"/>
  <c r="E2146" i="110"/>
  <c r="E2140" i="110" s="1"/>
  <c r="E2138" i="110" s="1"/>
  <c r="E2136" i="110" s="1"/>
  <c r="E2134" i="110" s="1"/>
  <c r="E2132" i="110" s="1"/>
  <c r="D2146" i="110"/>
  <c r="C2145" i="110"/>
  <c r="C2144" i="110"/>
  <c r="I2143" i="110"/>
  <c r="H2143" i="110"/>
  <c r="G2143" i="110"/>
  <c r="G2141" i="110" s="1"/>
  <c r="G2139" i="110" s="1"/>
  <c r="G2137" i="110" s="1"/>
  <c r="G2135" i="110" s="1"/>
  <c r="G2133" i="110" s="1"/>
  <c r="F2143" i="110"/>
  <c r="F2141" i="110" s="1"/>
  <c r="E2143" i="110"/>
  <c r="E2141" i="110" s="1"/>
  <c r="E2139" i="110" s="1"/>
  <c r="E2137" i="110" s="1"/>
  <c r="E2135" i="110" s="1"/>
  <c r="E2133" i="110" s="1"/>
  <c r="D2143" i="110"/>
  <c r="D2141" i="110" s="1"/>
  <c r="I2142" i="110"/>
  <c r="I2140" i="110" s="1"/>
  <c r="H2142" i="110"/>
  <c r="H2140" i="110" s="1"/>
  <c r="G2142" i="110"/>
  <c r="F2142" i="110"/>
  <c r="F2140" i="110" s="1"/>
  <c r="E2142" i="110"/>
  <c r="D2142" i="110"/>
  <c r="F2130" i="110"/>
  <c r="F2126" i="110" s="1"/>
  <c r="F2124" i="110" s="1"/>
  <c r="C2130" i="110"/>
  <c r="F2129" i="110"/>
  <c r="C2129" i="110"/>
  <c r="C2128" i="110"/>
  <c r="C2127" i="110"/>
  <c r="I2126" i="110"/>
  <c r="H2126" i="110"/>
  <c r="G2126" i="110"/>
  <c r="G2124" i="110" s="1"/>
  <c r="E2126" i="110"/>
  <c r="D2126" i="110"/>
  <c r="I2125" i="110"/>
  <c r="I2123" i="110" s="1"/>
  <c r="I2121" i="110" s="1"/>
  <c r="I2119" i="110" s="1"/>
  <c r="I2117" i="110" s="1"/>
  <c r="H2125" i="110"/>
  <c r="H2123" i="110" s="1"/>
  <c r="H2121" i="110" s="1"/>
  <c r="H2119" i="110" s="1"/>
  <c r="H2117" i="110" s="1"/>
  <c r="G2125" i="110"/>
  <c r="G2123" i="110" s="1"/>
  <c r="G2121" i="110" s="1"/>
  <c r="G2119" i="110" s="1"/>
  <c r="G2117" i="110" s="1"/>
  <c r="F2125" i="110"/>
  <c r="F2123" i="110" s="1"/>
  <c r="F2121" i="110" s="1"/>
  <c r="F2119" i="110" s="1"/>
  <c r="F2117" i="110" s="1"/>
  <c r="E2125" i="110"/>
  <c r="D2125" i="110"/>
  <c r="D2123" i="110" s="1"/>
  <c r="D2121" i="110" s="1"/>
  <c r="I2124" i="110"/>
  <c r="I2122" i="110" s="1"/>
  <c r="I2120" i="110" s="1"/>
  <c r="I2118" i="110" s="1"/>
  <c r="H2124" i="110"/>
  <c r="H2122" i="110" s="1"/>
  <c r="H2120" i="110" s="1"/>
  <c r="H2118" i="110" s="1"/>
  <c r="D2124" i="110"/>
  <c r="D2122" i="110" s="1"/>
  <c r="D2120" i="110" s="1"/>
  <c r="C2115" i="110"/>
  <c r="C2114" i="110"/>
  <c r="I2113" i="110"/>
  <c r="H2113" i="110"/>
  <c r="G2113" i="110"/>
  <c r="F2113" i="110"/>
  <c r="E2113" i="110"/>
  <c r="D2113" i="110"/>
  <c r="I2112" i="110"/>
  <c r="H2112" i="110"/>
  <c r="G2112" i="110"/>
  <c r="F2112" i="110"/>
  <c r="E2112" i="110"/>
  <c r="D2112" i="110"/>
  <c r="I2111" i="110"/>
  <c r="H2111" i="110"/>
  <c r="G2111" i="110"/>
  <c r="F2111" i="110"/>
  <c r="F2103" i="110" s="1"/>
  <c r="E2111" i="110"/>
  <c r="D2111" i="110"/>
  <c r="I2110" i="110"/>
  <c r="H2110" i="110"/>
  <c r="H2102" i="110" s="1"/>
  <c r="G2110" i="110"/>
  <c r="F2110" i="110"/>
  <c r="F2102" i="110" s="1"/>
  <c r="E2110" i="110"/>
  <c r="E2102" i="110" s="1"/>
  <c r="E2100" i="110" s="1"/>
  <c r="E2098" i="110" s="1"/>
  <c r="D2110" i="110"/>
  <c r="D2102" i="110" s="1"/>
  <c r="F2101" i="110"/>
  <c r="F2099" i="110" s="1"/>
  <c r="F2100" i="110"/>
  <c r="F2098" i="110" s="1"/>
  <c r="C2096" i="110"/>
  <c r="C2095" i="110"/>
  <c r="I2094" i="110"/>
  <c r="H2094" i="110"/>
  <c r="G2094" i="110"/>
  <c r="F2094" i="110"/>
  <c r="E2094" i="110"/>
  <c r="D2094" i="110"/>
  <c r="I2093" i="110"/>
  <c r="H2093" i="110"/>
  <c r="G2093" i="110"/>
  <c r="F2093" i="110"/>
  <c r="E2093" i="110"/>
  <c r="D2093" i="110"/>
  <c r="C2092" i="110"/>
  <c r="C2091" i="110"/>
  <c r="C2090" i="110"/>
  <c r="C2089" i="110"/>
  <c r="C2088" i="110"/>
  <c r="C2087" i="110"/>
  <c r="C2086" i="110"/>
  <c r="C2085" i="110"/>
  <c r="I2084" i="110"/>
  <c r="H2084" i="110"/>
  <c r="G2084" i="110"/>
  <c r="F2084" i="110"/>
  <c r="E2084" i="110"/>
  <c r="D2084" i="110"/>
  <c r="I2083" i="110"/>
  <c r="H2083" i="110"/>
  <c r="G2083" i="110"/>
  <c r="F2083" i="110"/>
  <c r="E2083" i="110"/>
  <c r="D2083" i="110"/>
  <c r="C2051" i="110"/>
  <c r="C2050" i="110"/>
  <c r="D2049" i="110"/>
  <c r="C2049" i="110"/>
  <c r="I2047" i="110"/>
  <c r="H2047" i="110"/>
  <c r="H2045" i="110" s="1"/>
  <c r="H2043" i="110" s="1"/>
  <c r="H2041" i="110" s="1"/>
  <c r="G2047" i="110"/>
  <c r="G2038" i="110" s="1"/>
  <c r="F2047" i="110"/>
  <c r="E2047" i="110"/>
  <c r="E2045" i="110" s="1"/>
  <c r="E2043" i="110" s="1"/>
  <c r="E2041" i="110" s="1"/>
  <c r="I2046" i="110"/>
  <c r="H2046" i="110"/>
  <c r="H2044" i="110" s="1"/>
  <c r="G2046" i="110"/>
  <c r="G2044" i="110" s="1"/>
  <c r="G2042" i="110" s="1"/>
  <c r="G2040" i="110" s="1"/>
  <c r="F2046" i="110"/>
  <c r="E2046" i="110"/>
  <c r="E2044" i="110" s="1"/>
  <c r="E2042" i="110" s="1"/>
  <c r="E2040" i="110" s="1"/>
  <c r="G2045" i="110"/>
  <c r="G2043" i="110" s="1"/>
  <c r="G2041" i="110" s="1"/>
  <c r="F2045" i="110"/>
  <c r="F2043" i="110" s="1"/>
  <c r="F2041" i="110" s="1"/>
  <c r="I2044" i="110"/>
  <c r="I2042" i="110" s="1"/>
  <c r="I2040" i="110" s="1"/>
  <c r="F2044" i="110"/>
  <c r="F2042" i="110" s="1"/>
  <c r="F2040" i="110" s="1"/>
  <c r="H2042" i="110"/>
  <c r="H2040" i="110" s="1"/>
  <c r="H2038" i="110"/>
  <c r="H2036" i="110" s="1"/>
  <c r="H2034" i="110" s="1"/>
  <c r="H2032" i="110" s="1"/>
  <c r="F2038" i="110"/>
  <c r="F2036" i="110" s="1"/>
  <c r="F2034" i="110" s="1"/>
  <c r="F2032" i="110" s="1"/>
  <c r="E2038" i="110"/>
  <c r="E2036" i="110" s="1"/>
  <c r="E2034" i="110" s="1"/>
  <c r="E2032" i="110" s="1"/>
  <c r="I2037" i="110"/>
  <c r="I2035" i="110" s="1"/>
  <c r="I2033" i="110" s="1"/>
  <c r="I2031" i="110" s="1"/>
  <c r="G2037" i="110"/>
  <c r="G2035" i="110" s="1"/>
  <c r="G2033" i="110" s="1"/>
  <c r="G2031" i="110" s="1"/>
  <c r="F2037" i="110"/>
  <c r="F2035" i="110" s="1"/>
  <c r="F2033" i="110" s="1"/>
  <c r="F2031" i="110" s="1"/>
  <c r="G2036" i="110"/>
  <c r="G2034" i="110" s="1"/>
  <c r="G2032" i="110" s="1"/>
  <c r="C2028" i="110"/>
  <c r="C2027" i="110"/>
  <c r="C2026" i="110"/>
  <c r="C2025" i="110"/>
  <c r="C2024" i="110"/>
  <c r="C2023" i="110"/>
  <c r="C2022" i="110"/>
  <c r="C2021" i="110"/>
  <c r="C2020" i="110"/>
  <c r="C2019" i="110"/>
  <c r="C2018" i="110"/>
  <c r="C2017" i="110"/>
  <c r="C2016" i="110"/>
  <c r="C2015" i="110"/>
  <c r="C2014" i="110"/>
  <c r="C2013" i="110"/>
  <c r="I2012" i="110"/>
  <c r="C2012" i="110"/>
  <c r="I2011" i="110"/>
  <c r="C2011" i="110"/>
  <c r="I2010" i="110"/>
  <c r="C2010" i="110" s="1"/>
  <c r="I2009" i="110"/>
  <c r="C2009" i="110"/>
  <c r="E2008" i="110"/>
  <c r="E1962" i="110" s="1"/>
  <c r="E1960" i="110" s="1"/>
  <c r="E1958" i="110" s="1"/>
  <c r="E1956" i="110" s="1"/>
  <c r="E1950" i="110" s="1"/>
  <c r="E1948" i="110" s="1"/>
  <c r="C2008" i="110"/>
  <c r="E2007" i="110"/>
  <c r="C2007" i="110" s="1"/>
  <c r="C2006" i="110"/>
  <c r="C2005" i="110"/>
  <c r="C2004" i="110"/>
  <c r="C2003" i="110"/>
  <c r="C2002" i="110"/>
  <c r="C2001" i="110"/>
  <c r="C2000" i="110"/>
  <c r="C1999" i="110"/>
  <c r="C1998" i="110"/>
  <c r="C1997" i="110"/>
  <c r="C1996" i="110"/>
  <c r="C1995" i="110"/>
  <c r="C1994" i="110"/>
  <c r="C1993" i="110"/>
  <c r="C1992" i="110"/>
  <c r="C1991" i="110"/>
  <c r="C1990" i="110"/>
  <c r="C1989" i="110"/>
  <c r="C1988" i="110"/>
  <c r="C1987" i="110"/>
  <c r="C1986" i="110"/>
  <c r="C1985" i="110"/>
  <c r="C1984" i="110"/>
  <c r="C1983" i="110"/>
  <c r="I1982" i="110"/>
  <c r="C1982" i="110"/>
  <c r="I1981" i="110"/>
  <c r="C1981" i="110"/>
  <c r="I1980" i="110"/>
  <c r="C1980" i="110" s="1"/>
  <c r="I1979" i="110"/>
  <c r="C1979" i="110"/>
  <c r="I1978" i="110"/>
  <c r="C1978" i="110"/>
  <c r="I1977" i="110"/>
  <c r="C1977" i="110" s="1"/>
  <c r="I1976" i="110"/>
  <c r="C1976" i="110" s="1"/>
  <c r="I1975" i="110"/>
  <c r="C1975" i="110"/>
  <c r="I1974" i="110"/>
  <c r="C1974" i="110" s="1"/>
  <c r="I1973" i="110"/>
  <c r="C1973" i="110"/>
  <c r="D1972" i="110"/>
  <c r="D1962" i="110" s="1"/>
  <c r="C1972" i="110"/>
  <c r="D1971" i="110"/>
  <c r="C1971" i="110" s="1"/>
  <c r="I1970" i="110"/>
  <c r="C1970" i="110"/>
  <c r="E1969" i="110"/>
  <c r="D1969" i="110"/>
  <c r="I1968" i="110"/>
  <c r="C1968" i="110" s="1"/>
  <c r="D1967" i="110"/>
  <c r="C1966" i="110"/>
  <c r="D1965" i="110"/>
  <c r="C1965" i="110"/>
  <c r="C1964" i="110"/>
  <c r="D1963" i="110"/>
  <c r="D1961" i="110" s="1"/>
  <c r="C1963" i="110"/>
  <c r="H1962" i="110"/>
  <c r="G1962" i="110"/>
  <c r="F1962" i="110"/>
  <c r="F1960" i="110" s="1"/>
  <c r="F1958" i="110" s="1"/>
  <c r="F1956" i="110" s="1"/>
  <c r="F1950" i="110" s="1"/>
  <c r="F1948" i="110" s="1"/>
  <c r="H1961" i="110"/>
  <c r="H1959" i="110" s="1"/>
  <c r="G1961" i="110"/>
  <c r="F1961" i="110"/>
  <c r="F1959" i="110" s="1"/>
  <c r="H1960" i="110"/>
  <c r="H1958" i="110" s="1"/>
  <c r="H1956" i="110" s="1"/>
  <c r="G1960" i="110"/>
  <c r="G1958" i="110" s="1"/>
  <c r="G1956" i="110" s="1"/>
  <c r="G1950" i="110" s="1"/>
  <c r="G1948" i="110" s="1"/>
  <c r="G1959" i="110"/>
  <c r="C1954" i="110"/>
  <c r="C1953" i="110"/>
  <c r="I1952" i="110"/>
  <c r="H1952" i="110"/>
  <c r="H1394" i="110" s="1"/>
  <c r="G1952" i="110"/>
  <c r="F1952" i="110"/>
  <c r="E1952" i="110"/>
  <c r="D1952" i="110"/>
  <c r="I1951" i="110"/>
  <c r="H1951" i="110"/>
  <c r="G1951" i="110"/>
  <c r="F1951" i="110"/>
  <c r="C1951" i="110" s="1"/>
  <c r="E1951" i="110"/>
  <c r="D1951" i="110"/>
  <c r="C1945" i="110"/>
  <c r="C1944" i="110"/>
  <c r="I1943" i="110"/>
  <c r="H1943" i="110"/>
  <c r="G1943" i="110"/>
  <c r="F1943" i="110"/>
  <c r="E1943" i="110"/>
  <c r="D1943" i="110"/>
  <c r="C1943" i="110" s="1"/>
  <c r="I1942" i="110"/>
  <c r="H1942" i="110"/>
  <c r="G1942" i="110"/>
  <c r="F1942" i="110"/>
  <c r="E1942" i="110"/>
  <c r="D1942" i="110"/>
  <c r="C1941" i="110"/>
  <c r="C1940" i="110"/>
  <c r="I1939" i="110"/>
  <c r="H1939" i="110"/>
  <c r="G1939" i="110"/>
  <c r="F1939" i="110"/>
  <c r="E1939" i="110"/>
  <c r="D1939" i="110"/>
  <c r="I1938" i="110"/>
  <c r="H1938" i="110"/>
  <c r="G1938" i="110"/>
  <c r="F1938" i="110"/>
  <c r="C1938" i="110" s="1"/>
  <c r="E1938" i="110"/>
  <c r="D1938" i="110"/>
  <c r="C1937" i="110"/>
  <c r="C1936" i="110"/>
  <c r="C1935" i="110"/>
  <c r="C1934" i="110"/>
  <c r="C1933" i="110"/>
  <c r="C1932" i="110"/>
  <c r="I1931" i="110"/>
  <c r="H1931" i="110"/>
  <c r="G1931" i="110"/>
  <c r="F1931" i="110"/>
  <c r="E1931" i="110"/>
  <c r="D1931" i="110"/>
  <c r="I1930" i="110"/>
  <c r="H1930" i="110"/>
  <c r="H1916" i="110" s="1"/>
  <c r="H1914" i="110" s="1"/>
  <c r="H1912" i="110" s="1"/>
  <c r="H1910" i="110" s="1"/>
  <c r="G1930" i="110"/>
  <c r="F1930" i="110"/>
  <c r="E1930" i="110"/>
  <c r="D1930" i="110"/>
  <c r="C1929" i="110"/>
  <c r="C1928" i="110"/>
  <c r="C1927" i="110"/>
  <c r="C1926" i="110"/>
  <c r="C1925" i="110"/>
  <c r="C1924" i="110"/>
  <c r="I1923" i="110"/>
  <c r="C1923" i="110" s="1"/>
  <c r="I1922" i="110"/>
  <c r="C1922" i="110" s="1"/>
  <c r="I1921" i="110"/>
  <c r="E1921" i="110"/>
  <c r="I1920" i="110"/>
  <c r="E1920" i="110"/>
  <c r="E1918" i="110" s="1"/>
  <c r="D1920" i="110"/>
  <c r="H1919" i="110"/>
  <c r="G1919" i="110"/>
  <c r="F1919" i="110"/>
  <c r="D1919" i="110"/>
  <c r="I1918" i="110"/>
  <c r="H1918" i="110"/>
  <c r="G1918" i="110"/>
  <c r="F1918" i="110"/>
  <c r="C1909" i="110"/>
  <c r="C1908" i="110"/>
  <c r="C1907" i="110"/>
  <c r="C1906" i="110"/>
  <c r="I1905" i="110"/>
  <c r="H1905" i="110"/>
  <c r="G1905" i="110"/>
  <c r="F1905" i="110"/>
  <c r="E1905" i="110"/>
  <c r="D1905" i="110"/>
  <c r="D1755" i="110" s="1"/>
  <c r="I1904" i="110"/>
  <c r="H1904" i="110"/>
  <c r="C1904" i="110" s="1"/>
  <c r="G1904" i="110"/>
  <c r="F1904" i="110"/>
  <c r="E1904" i="110"/>
  <c r="D1904" i="110"/>
  <c r="C1903" i="110"/>
  <c r="C1902" i="110"/>
  <c r="I1901" i="110"/>
  <c r="H1901" i="110"/>
  <c r="G1901" i="110"/>
  <c r="F1901" i="110"/>
  <c r="E1901" i="110"/>
  <c r="D1901" i="110"/>
  <c r="I1900" i="110"/>
  <c r="H1900" i="110"/>
  <c r="G1900" i="110"/>
  <c r="F1900" i="110"/>
  <c r="E1900" i="110"/>
  <c r="D1900" i="110"/>
  <c r="C1900" i="110"/>
  <c r="C1899" i="110"/>
  <c r="C1898" i="110"/>
  <c r="C1897" i="110"/>
  <c r="C1896" i="110"/>
  <c r="C1895" i="110"/>
  <c r="C1894" i="110"/>
  <c r="C1893" i="110"/>
  <c r="C1892" i="110"/>
  <c r="I1891" i="110"/>
  <c r="H1891" i="110"/>
  <c r="G1891" i="110"/>
  <c r="F1891" i="110"/>
  <c r="E1891" i="110"/>
  <c r="D1891" i="110"/>
  <c r="C1891" i="110" s="1"/>
  <c r="I1890" i="110"/>
  <c r="H1890" i="110"/>
  <c r="G1890" i="110"/>
  <c r="F1890" i="110"/>
  <c r="E1890" i="110"/>
  <c r="D1890" i="110"/>
  <c r="C1889" i="110"/>
  <c r="C1888" i="110"/>
  <c r="C1887" i="110"/>
  <c r="C1886" i="110"/>
  <c r="C1885" i="110"/>
  <c r="C1884" i="110"/>
  <c r="C1883" i="110"/>
  <c r="C1882" i="110"/>
  <c r="C1881" i="110"/>
  <c r="C1880" i="110"/>
  <c r="I1879" i="110"/>
  <c r="H1879" i="110"/>
  <c r="G1879" i="110"/>
  <c r="F1879" i="110"/>
  <c r="E1879" i="110"/>
  <c r="D1879" i="110"/>
  <c r="C1879" i="110"/>
  <c r="I1878" i="110"/>
  <c r="H1878" i="110"/>
  <c r="G1878" i="110"/>
  <c r="F1878" i="110"/>
  <c r="F1754" i="110" s="1"/>
  <c r="F1752" i="110" s="1"/>
  <c r="F1750" i="110" s="1"/>
  <c r="F1748" i="110" s="1"/>
  <c r="E1878" i="110"/>
  <c r="E1754" i="110" s="1"/>
  <c r="E1752" i="110" s="1"/>
  <c r="E1750" i="110" s="1"/>
  <c r="E1748" i="110" s="1"/>
  <c r="D1878" i="110"/>
  <c r="C1878" i="110" s="1"/>
  <c r="C1877" i="110"/>
  <c r="C1876" i="110"/>
  <c r="C1875" i="110"/>
  <c r="C1874" i="110"/>
  <c r="C1873" i="110"/>
  <c r="C1872" i="110"/>
  <c r="C1871" i="110"/>
  <c r="C1870" i="110"/>
  <c r="C1869" i="110"/>
  <c r="C1868" i="110"/>
  <c r="C1867" i="110"/>
  <c r="C1866" i="110"/>
  <c r="C1865" i="110"/>
  <c r="C1864" i="110"/>
  <c r="C1863" i="110"/>
  <c r="C1862" i="110"/>
  <c r="C1861" i="110"/>
  <c r="C1860" i="110"/>
  <c r="C1859" i="110"/>
  <c r="C1858" i="110"/>
  <c r="C1857" i="110"/>
  <c r="C1856" i="110"/>
  <c r="C1855" i="110"/>
  <c r="C1854" i="110"/>
  <c r="I1853" i="110"/>
  <c r="H1853" i="110"/>
  <c r="G1853" i="110"/>
  <c r="F1853" i="110"/>
  <c r="E1853" i="110"/>
  <c r="D1853" i="110"/>
  <c r="C1853" i="110" s="1"/>
  <c r="I1852" i="110"/>
  <c r="I1754" i="110" s="1"/>
  <c r="I1752" i="110" s="1"/>
  <c r="I1750" i="110" s="1"/>
  <c r="I1748" i="110" s="1"/>
  <c r="H1852" i="110"/>
  <c r="G1852" i="110"/>
  <c r="F1852" i="110"/>
  <c r="E1852" i="110"/>
  <c r="D1852" i="110"/>
  <c r="C1852" i="110" s="1"/>
  <c r="C1851" i="110"/>
  <c r="C1850" i="110"/>
  <c r="C1849" i="110"/>
  <c r="C1848" i="110"/>
  <c r="C1847" i="110"/>
  <c r="C1846" i="110"/>
  <c r="C1845" i="110"/>
  <c r="C1844" i="110"/>
  <c r="C1843" i="110"/>
  <c r="C1842" i="110"/>
  <c r="C1841" i="110"/>
  <c r="C1840" i="110"/>
  <c r="C1839" i="110"/>
  <c r="C1838" i="110"/>
  <c r="C1837" i="110"/>
  <c r="C1836" i="110"/>
  <c r="C1835" i="110"/>
  <c r="C1834" i="110"/>
  <c r="C1833" i="110"/>
  <c r="C1832" i="110"/>
  <c r="C1831" i="110"/>
  <c r="C1830" i="110"/>
  <c r="C1829" i="110"/>
  <c r="C1828" i="110"/>
  <c r="C1827" i="110"/>
  <c r="C1826" i="110"/>
  <c r="C1825" i="110"/>
  <c r="C1824" i="110"/>
  <c r="C1823" i="110"/>
  <c r="C1822" i="110"/>
  <c r="C1821" i="110"/>
  <c r="C1820" i="110"/>
  <c r="C1819" i="110"/>
  <c r="C1818" i="110"/>
  <c r="C1817" i="110"/>
  <c r="C1816" i="110"/>
  <c r="C1815" i="110"/>
  <c r="C1814" i="110"/>
  <c r="C1813" i="110"/>
  <c r="C1812" i="110"/>
  <c r="C1811" i="110"/>
  <c r="C1810" i="110"/>
  <c r="C1809" i="110"/>
  <c r="C1808" i="110"/>
  <c r="C1807" i="110"/>
  <c r="C1806" i="110"/>
  <c r="C1805" i="110"/>
  <c r="C1804" i="110"/>
  <c r="C1803" i="110"/>
  <c r="C1802" i="110"/>
  <c r="C1801" i="110"/>
  <c r="C1800" i="110"/>
  <c r="C1799" i="110"/>
  <c r="C1798" i="110"/>
  <c r="C1797" i="110"/>
  <c r="C1796" i="110"/>
  <c r="C1795" i="110"/>
  <c r="C1794" i="110"/>
  <c r="C1793" i="110"/>
  <c r="C1792" i="110"/>
  <c r="C1791" i="110"/>
  <c r="C1790" i="110"/>
  <c r="C1789" i="110"/>
  <c r="C1788" i="110"/>
  <c r="C1787" i="110"/>
  <c r="C1786" i="110"/>
  <c r="C1785" i="110"/>
  <c r="C1784" i="110"/>
  <c r="C1783" i="110"/>
  <c r="C1782" i="110"/>
  <c r="C1781" i="110"/>
  <c r="C1780" i="110"/>
  <c r="C1779" i="110"/>
  <c r="C1778" i="110"/>
  <c r="C1777" i="110"/>
  <c r="C1776" i="110"/>
  <c r="C1775" i="110"/>
  <c r="C1774" i="110"/>
  <c r="C1773" i="110"/>
  <c r="C1772" i="110"/>
  <c r="C1771" i="110"/>
  <c r="C1770" i="110"/>
  <c r="C1769" i="110"/>
  <c r="C1768" i="110"/>
  <c r="C1767" i="110"/>
  <c r="C1766" i="110"/>
  <c r="C1765" i="110"/>
  <c r="C1764" i="110"/>
  <c r="C1763" i="110"/>
  <c r="C1762" i="110"/>
  <c r="C1761" i="110"/>
  <c r="C1760" i="110"/>
  <c r="C1759" i="110"/>
  <c r="C1758" i="110"/>
  <c r="I1757" i="110"/>
  <c r="H1757" i="110"/>
  <c r="G1757" i="110"/>
  <c r="F1757" i="110"/>
  <c r="E1757" i="110"/>
  <c r="D1757" i="110"/>
  <c r="I1756" i="110"/>
  <c r="H1756" i="110"/>
  <c r="G1756" i="110"/>
  <c r="F1756" i="110"/>
  <c r="E1756" i="110"/>
  <c r="D1756" i="110"/>
  <c r="C1756" i="110"/>
  <c r="C1744" i="110"/>
  <c r="C1743" i="110"/>
  <c r="C1742" i="110"/>
  <c r="C1741" i="110"/>
  <c r="I1740" i="110"/>
  <c r="H1740" i="110"/>
  <c r="G1740" i="110"/>
  <c r="G1694" i="110" s="1"/>
  <c r="G1692" i="110" s="1"/>
  <c r="G1690" i="110" s="1"/>
  <c r="G1688" i="110" s="1"/>
  <c r="G1674" i="110" s="1"/>
  <c r="F1740" i="110"/>
  <c r="F1694" i="110" s="1"/>
  <c r="F1692" i="110" s="1"/>
  <c r="F1690" i="110" s="1"/>
  <c r="F1688" i="110" s="1"/>
  <c r="E1740" i="110"/>
  <c r="D1740" i="110"/>
  <c r="C1740" i="110" s="1"/>
  <c r="I1739" i="110"/>
  <c r="H1739" i="110"/>
  <c r="G1739" i="110"/>
  <c r="F1739" i="110"/>
  <c r="E1739" i="110"/>
  <c r="D1739" i="110"/>
  <c r="C1739" i="110" s="1"/>
  <c r="C1738" i="110"/>
  <c r="C1737" i="110"/>
  <c r="I1736" i="110"/>
  <c r="H1736" i="110"/>
  <c r="G1736" i="110"/>
  <c r="F1736" i="110"/>
  <c r="E1736" i="110"/>
  <c r="D1736" i="110"/>
  <c r="C1736" i="110" s="1"/>
  <c r="I1735" i="110"/>
  <c r="H1735" i="110"/>
  <c r="G1735" i="110"/>
  <c r="F1735" i="110"/>
  <c r="E1735" i="110"/>
  <c r="D1735" i="110"/>
  <c r="C1734" i="110"/>
  <c r="C1733" i="110"/>
  <c r="I1732" i="110"/>
  <c r="H1732" i="110"/>
  <c r="G1732" i="110"/>
  <c r="F1732" i="110"/>
  <c r="E1732" i="110"/>
  <c r="D1732" i="110"/>
  <c r="C1732" i="110" s="1"/>
  <c r="I1731" i="110"/>
  <c r="H1731" i="110"/>
  <c r="G1731" i="110"/>
  <c r="F1731" i="110"/>
  <c r="C1731" i="110" s="1"/>
  <c r="E1731" i="110"/>
  <c r="D1731" i="110"/>
  <c r="I1730" i="110"/>
  <c r="C1730" i="110"/>
  <c r="I1729" i="110"/>
  <c r="C1728" i="110"/>
  <c r="C1727" i="110"/>
  <c r="C1726" i="110"/>
  <c r="C1725" i="110"/>
  <c r="C1724" i="110"/>
  <c r="C1723" i="110"/>
  <c r="C1722" i="110"/>
  <c r="C1721" i="110"/>
  <c r="D1720" i="110"/>
  <c r="C1720" i="110"/>
  <c r="D1719" i="110"/>
  <c r="I1718" i="110"/>
  <c r="H1718" i="110"/>
  <c r="G1718" i="110"/>
  <c r="F1718" i="110"/>
  <c r="E1718" i="110"/>
  <c r="D1718" i="110"/>
  <c r="C1718" i="110"/>
  <c r="H1717" i="110"/>
  <c r="G1717" i="110"/>
  <c r="F1717" i="110"/>
  <c r="E1717" i="110"/>
  <c r="C1716" i="110"/>
  <c r="C1715" i="110"/>
  <c r="C1714" i="110"/>
  <c r="C1713" i="110"/>
  <c r="C1712" i="110"/>
  <c r="C1711" i="110"/>
  <c r="C1710" i="110"/>
  <c r="C1709" i="110"/>
  <c r="C1708" i="110"/>
  <c r="C1707" i="110"/>
  <c r="C1706" i="110"/>
  <c r="C1705" i="110"/>
  <c r="C1704" i="110"/>
  <c r="C1703" i="110"/>
  <c r="C1702" i="110"/>
  <c r="C1701" i="110"/>
  <c r="C1700" i="110"/>
  <c r="C1699" i="110"/>
  <c r="C1698" i="110"/>
  <c r="C1697" i="110"/>
  <c r="I1696" i="110"/>
  <c r="H1696" i="110"/>
  <c r="G1696" i="110"/>
  <c r="F1696" i="110"/>
  <c r="E1696" i="110"/>
  <c r="D1696" i="110"/>
  <c r="I1695" i="110"/>
  <c r="H1695" i="110"/>
  <c r="G1695" i="110"/>
  <c r="F1695" i="110"/>
  <c r="E1695" i="110"/>
  <c r="D1695" i="110"/>
  <c r="C1686" i="110"/>
  <c r="C1685" i="110"/>
  <c r="I1684" i="110"/>
  <c r="I1682" i="110" s="1"/>
  <c r="I1680" i="110" s="1"/>
  <c r="I1678" i="110" s="1"/>
  <c r="I1676" i="110" s="1"/>
  <c r="H1684" i="110"/>
  <c r="G1684" i="110"/>
  <c r="F1684" i="110"/>
  <c r="E1684" i="110"/>
  <c r="E1682" i="110" s="1"/>
  <c r="E1680" i="110" s="1"/>
  <c r="E1678" i="110" s="1"/>
  <c r="D1684" i="110"/>
  <c r="D1682" i="110" s="1"/>
  <c r="I1683" i="110"/>
  <c r="H1683" i="110"/>
  <c r="H1681" i="110" s="1"/>
  <c r="G1683" i="110"/>
  <c r="G1681" i="110" s="1"/>
  <c r="G1679" i="110" s="1"/>
  <c r="G1677" i="110" s="1"/>
  <c r="G1675" i="110" s="1"/>
  <c r="F1683" i="110"/>
  <c r="E1683" i="110"/>
  <c r="E1681" i="110" s="1"/>
  <c r="E1679" i="110" s="1"/>
  <c r="E1677" i="110" s="1"/>
  <c r="E1675" i="110" s="1"/>
  <c r="D1683" i="110"/>
  <c r="H1682" i="110"/>
  <c r="G1682" i="110"/>
  <c r="G1680" i="110" s="1"/>
  <c r="G1678" i="110" s="1"/>
  <c r="G1676" i="110" s="1"/>
  <c r="F1682" i="110"/>
  <c r="F1680" i="110" s="1"/>
  <c r="F1678" i="110" s="1"/>
  <c r="F1676" i="110" s="1"/>
  <c r="I1681" i="110"/>
  <c r="I1679" i="110" s="1"/>
  <c r="I1677" i="110" s="1"/>
  <c r="I1675" i="110" s="1"/>
  <c r="F1681" i="110"/>
  <c r="F1679" i="110" s="1"/>
  <c r="F1677" i="110" s="1"/>
  <c r="F1675" i="110" s="1"/>
  <c r="H1680" i="110"/>
  <c r="H1678" i="110" s="1"/>
  <c r="H1676" i="110" s="1"/>
  <c r="H1679" i="110"/>
  <c r="H1677" i="110" s="1"/>
  <c r="H1675" i="110" s="1"/>
  <c r="E1676" i="110"/>
  <c r="C1671" i="110"/>
  <c r="C1670" i="110"/>
  <c r="I1669" i="110"/>
  <c r="H1669" i="110"/>
  <c r="G1669" i="110"/>
  <c r="F1669" i="110"/>
  <c r="E1669" i="110"/>
  <c r="D1669" i="110"/>
  <c r="C1669" i="110"/>
  <c r="I1668" i="110"/>
  <c r="H1668" i="110"/>
  <c r="G1668" i="110"/>
  <c r="F1668" i="110"/>
  <c r="E1668" i="110"/>
  <c r="D1668" i="110"/>
  <c r="C1667" i="110"/>
  <c r="C1666" i="110"/>
  <c r="C1665" i="110"/>
  <c r="C1664" i="110"/>
  <c r="I1663" i="110"/>
  <c r="H1663" i="110"/>
  <c r="G1663" i="110"/>
  <c r="F1663" i="110"/>
  <c r="E1663" i="110"/>
  <c r="D1663" i="110"/>
  <c r="I1662" i="110"/>
  <c r="H1662" i="110"/>
  <c r="G1662" i="110"/>
  <c r="F1662" i="110"/>
  <c r="E1662" i="110"/>
  <c r="D1662" i="110"/>
  <c r="C1662" i="110"/>
  <c r="C1661" i="110"/>
  <c r="C1660" i="110"/>
  <c r="C1659" i="110"/>
  <c r="C1658" i="110"/>
  <c r="C1657" i="110"/>
  <c r="C1656" i="110"/>
  <c r="C1655" i="110"/>
  <c r="C1654" i="110"/>
  <c r="I1653" i="110"/>
  <c r="I1652" i="110"/>
  <c r="C1652" i="110" s="1"/>
  <c r="I1651" i="110"/>
  <c r="C1651" i="110" s="1"/>
  <c r="I1650" i="110"/>
  <c r="H1649" i="110"/>
  <c r="G1649" i="110"/>
  <c r="F1649" i="110"/>
  <c r="E1649" i="110"/>
  <c r="D1649" i="110"/>
  <c r="H1648" i="110"/>
  <c r="G1648" i="110"/>
  <c r="F1648" i="110"/>
  <c r="E1648" i="110"/>
  <c r="D1648" i="110"/>
  <c r="C1647" i="110"/>
  <c r="C1646" i="110"/>
  <c r="C1645" i="110"/>
  <c r="C1644" i="110"/>
  <c r="I1643" i="110"/>
  <c r="H1643" i="110"/>
  <c r="G1643" i="110"/>
  <c r="F1643" i="110"/>
  <c r="E1643" i="110"/>
  <c r="D1643" i="110"/>
  <c r="I1642" i="110"/>
  <c r="H1642" i="110"/>
  <c r="G1642" i="110"/>
  <c r="F1642" i="110"/>
  <c r="E1642" i="110"/>
  <c r="D1642" i="110"/>
  <c r="C1642" i="110" s="1"/>
  <c r="C1641" i="110"/>
  <c r="C1640" i="110"/>
  <c r="C1639" i="110"/>
  <c r="C1638" i="110"/>
  <c r="C1637" i="110"/>
  <c r="C1636" i="110"/>
  <c r="C1635" i="110"/>
  <c r="C1634" i="110"/>
  <c r="I1633" i="110"/>
  <c r="H1633" i="110"/>
  <c r="G1633" i="110"/>
  <c r="F1633" i="110"/>
  <c r="E1633" i="110"/>
  <c r="D1633" i="110"/>
  <c r="C1633" i="110"/>
  <c r="I1632" i="110"/>
  <c r="H1632" i="110"/>
  <c r="G1632" i="110"/>
  <c r="F1632" i="110"/>
  <c r="E1632" i="110"/>
  <c r="D1632" i="110"/>
  <c r="C1632" i="110" s="1"/>
  <c r="C1629" i="110"/>
  <c r="C1628" i="110"/>
  <c r="C1627" i="110"/>
  <c r="C1626" i="110"/>
  <c r="C1625" i="110"/>
  <c r="C1624" i="110"/>
  <c r="C1623" i="110"/>
  <c r="C1622" i="110"/>
  <c r="D1621" i="110"/>
  <c r="C1621" i="110"/>
  <c r="D1620" i="110"/>
  <c r="C1620" i="110" s="1"/>
  <c r="D1619" i="110"/>
  <c r="C1619" i="110"/>
  <c r="D1618" i="110"/>
  <c r="C1618" i="110"/>
  <c r="C1617" i="110"/>
  <c r="C1616" i="110" s="1"/>
  <c r="I1616" i="110"/>
  <c r="I1612" i="110" s="1"/>
  <c r="H1616" i="110"/>
  <c r="H1612" i="110" s="1"/>
  <c r="G1616" i="110"/>
  <c r="G1612" i="110" s="1"/>
  <c r="F1616" i="110"/>
  <c r="F1612" i="110" s="1"/>
  <c r="D1616" i="110"/>
  <c r="C1615" i="110"/>
  <c r="D1614" i="110"/>
  <c r="C1614" i="110"/>
  <c r="C1611" i="110"/>
  <c r="C1610" i="110"/>
  <c r="C1609" i="110"/>
  <c r="C1608" i="110"/>
  <c r="C1607" i="110"/>
  <c r="C1606" i="110"/>
  <c r="C1605" i="110"/>
  <c r="C1604" i="110"/>
  <c r="C1603" i="110"/>
  <c r="C1602" i="110"/>
  <c r="C1601" i="110"/>
  <c r="C1600" i="110"/>
  <c r="C1599" i="110"/>
  <c r="C1598" i="110"/>
  <c r="C1597" i="110"/>
  <c r="C1596" i="110"/>
  <c r="C1595" i="110"/>
  <c r="C1594" i="110"/>
  <c r="C1593" i="110"/>
  <c r="C1592" i="110"/>
  <c r="C1591" i="110"/>
  <c r="C1590" i="110"/>
  <c r="C1589" i="110"/>
  <c r="C1588" i="110"/>
  <c r="C1586" i="110"/>
  <c r="C1585" i="110"/>
  <c r="I1584" i="110"/>
  <c r="D1584" i="110"/>
  <c r="C1584" i="110"/>
  <c r="I1583" i="110"/>
  <c r="H1583" i="110"/>
  <c r="G1583" i="110"/>
  <c r="G1535" i="110" s="1"/>
  <c r="F1583" i="110"/>
  <c r="E1583" i="110"/>
  <c r="D1583" i="110"/>
  <c r="I1582" i="110"/>
  <c r="H1582" i="110"/>
  <c r="G1582" i="110"/>
  <c r="F1582" i="110"/>
  <c r="F1534" i="110" s="1"/>
  <c r="E1582" i="110"/>
  <c r="D1582" i="110"/>
  <c r="C1581" i="110"/>
  <c r="C1580" i="110"/>
  <c r="C1579" i="110"/>
  <c r="C1578" i="110"/>
  <c r="C1577" i="110"/>
  <c r="C1576" i="110"/>
  <c r="E1575" i="110"/>
  <c r="E1574" i="110"/>
  <c r="C1574" i="110" s="1"/>
  <c r="C1573" i="110"/>
  <c r="C1572" i="110"/>
  <c r="C1571" i="110"/>
  <c r="C1570" i="110"/>
  <c r="C1569" i="110"/>
  <c r="C1568" i="110"/>
  <c r="C1567" i="110"/>
  <c r="C1566" i="110"/>
  <c r="C1565" i="110"/>
  <c r="C1564" i="110"/>
  <c r="C1563" i="110"/>
  <c r="C1562" i="110"/>
  <c r="C1561" i="110"/>
  <c r="C1560" i="110"/>
  <c r="C1559" i="110"/>
  <c r="C1558" i="110"/>
  <c r="C1557" i="110"/>
  <c r="C1556" i="110"/>
  <c r="I1555" i="110"/>
  <c r="C1555" i="110"/>
  <c r="I1554" i="110"/>
  <c r="C1554" i="110" s="1"/>
  <c r="I1553" i="110"/>
  <c r="C1553" i="110" s="1"/>
  <c r="I1552" i="110"/>
  <c r="C1552" i="110" s="1"/>
  <c r="C1551" i="110"/>
  <c r="C1550" i="110"/>
  <c r="C1549" i="110"/>
  <c r="C1548" i="110"/>
  <c r="I1547" i="110"/>
  <c r="C1547" i="110"/>
  <c r="I1546" i="110"/>
  <c r="C1546" i="110" s="1"/>
  <c r="C1545" i="110"/>
  <c r="C1544" i="110"/>
  <c r="C1543" i="110"/>
  <c r="C1542" i="110"/>
  <c r="C1541" i="110"/>
  <c r="I1540" i="110"/>
  <c r="E1540" i="110"/>
  <c r="D1540" i="110"/>
  <c r="H1537" i="110"/>
  <c r="G1537" i="110"/>
  <c r="F1537" i="110"/>
  <c r="D1537" i="110"/>
  <c r="H1536" i="110"/>
  <c r="H1534" i="110" s="1"/>
  <c r="G1536" i="110"/>
  <c r="G1534" i="110" s="1"/>
  <c r="F1536" i="110"/>
  <c r="D1536" i="110"/>
  <c r="C1524" i="110"/>
  <c r="C1523" i="110"/>
  <c r="I1522" i="110"/>
  <c r="I1520" i="110" s="1"/>
  <c r="I1518" i="110" s="1"/>
  <c r="I1516" i="110" s="1"/>
  <c r="I1514" i="110" s="1"/>
  <c r="I1512" i="110" s="1"/>
  <c r="H1522" i="110"/>
  <c r="H1520" i="110" s="1"/>
  <c r="H1518" i="110" s="1"/>
  <c r="H1516" i="110" s="1"/>
  <c r="H1514" i="110" s="1"/>
  <c r="H1512" i="110" s="1"/>
  <c r="G1522" i="110"/>
  <c r="G1520" i="110" s="1"/>
  <c r="G1518" i="110" s="1"/>
  <c r="G1516" i="110" s="1"/>
  <c r="G1514" i="110" s="1"/>
  <c r="G1512" i="110" s="1"/>
  <c r="F1522" i="110"/>
  <c r="E1522" i="110"/>
  <c r="E1520" i="110" s="1"/>
  <c r="E1518" i="110" s="1"/>
  <c r="E1516" i="110" s="1"/>
  <c r="E1514" i="110" s="1"/>
  <c r="E1512" i="110" s="1"/>
  <c r="D1522" i="110"/>
  <c r="D1520" i="110" s="1"/>
  <c r="D1518" i="110" s="1"/>
  <c r="I1521" i="110"/>
  <c r="I1519" i="110" s="1"/>
  <c r="I1517" i="110" s="1"/>
  <c r="I1515" i="110" s="1"/>
  <c r="I1513" i="110" s="1"/>
  <c r="I1511" i="110" s="1"/>
  <c r="H1521" i="110"/>
  <c r="H1519" i="110" s="1"/>
  <c r="H1517" i="110" s="1"/>
  <c r="H1515" i="110" s="1"/>
  <c r="H1513" i="110" s="1"/>
  <c r="H1511" i="110" s="1"/>
  <c r="G1521" i="110"/>
  <c r="G1519" i="110" s="1"/>
  <c r="G1517" i="110" s="1"/>
  <c r="G1515" i="110" s="1"/>
  <c r="G1513" i="110" s="1"/>
  <c r="G1511" i="110" s="1"/>
  <c r="F1521" i="110"/>
  <c r="E1521" i="110"/>
  <c r="E1519" i="110" s="1"/>
  <c r="E1517" i="110" s="1"/>
  <c r="E1515" i="110" s="1"/>
  <c r="E1513" i="110" s="1"/>
  <c r="E1511" i="110" s="1"/>
  <c r="D1521" i="110"/>
  <c r="D1519" i="110" s="1"/>
  <c r="D1517" i="110" s="1"/>
  <c r="C1509" i="110"/>
  <c r="C1508" i="110"/>
  <c r="I1507" i="110"/>
  <c r="I1505" i="110" s="1"/>
  <c r="I1503" i="110" s="1"/>
  <c r="I1501" i="110" s="1"/>
  <c r="I1499" i="110" s="1"/>
  <c r="I1497" i="110" s="1"/>
  <c r="H1507" i="110"/>
  <c r="H1505" i="110" s="1"/>
  <c r="H1503" i="110" s="1"/>
  <c r="H1501" i="110" s="1"/>
  <c r="H1499" i="110" s="1"/>
  <c r="H1497" i="110" s="1"/>
  <c r="G1507" i="110"/>
  <c r="G1505" i="110" s="1"/>
  <c r="G1503" i="110" s="1"/>
  <c r="G1501" i="110" s="1"/>
  <c r="G1499" i="110" s="1"/>
  <c r="G1497" i="110" s="1"/>
  <c r="F1507" i="110"/>
  <c r="F1505" i="110" s="1"/>
  <c r="F1503" i="110" s="1"/>
  <c r="F1501" i="110" s="1"/>
  <c r="F1499" i="110" s="1"/>
  <c r="F1497" i="110" s="1"/>
  <c r="E1507" i="110"/>
  <c r="E1505" i="110" s="1"/>
  <c r="E1503" i="110" s="1"/>
  <c r="E1501" i="110" s="1"/>
  <c r="E1499" i="110" s="1"/>
  <c r="E1497" i="110" s="1"/>
  <c r="D1507" i="110"/>
  <c r="D1505" i="110" s="1"/>
  <c r="D1503" i="110" s="1"/>
  <c r="I1506" i="110"/>
  <c r="I1504" i="110" s="1"/>
  <c r="I1502" i="110" s="1"/>
  <c r="I1500" i="110" s="1"/>
  <c r="I1498" i="110" s="1"/>
  <c r="I1496" i="110" s="1"/>
  <c r="H1506" i="110"/>
  <c r="G1506" i="110"/>
  <c r="G1504" i="110" s="1"/>
  <c r="G1502" i="110" s="1"/>
  <c r="G1500" i="110" s="1"/>
  <c r="G1498" i="110" s="1"/>
  <c r="G1496" i="110" s="1"/>
  <c r="F1506" i="110"/>
  <c r="F1504" i="110" s="1"/>
  <c r="F1502" i="110" s="1"/>
  <c r="F1500" i="110" s="1"/>
  <c r="F1498" i="110" s="1"/>
  <c r="F1496" i="110" s="1"/>
  <c r="E1506" i="110"/>
  <c r="E1504" i="110" s="1"/>
  <c r="E1502" i="110" s="1"/>
  <c r="E1500" i="110" s="1"/>
  <c r="E1498" i="110" s="1"/>
  <c r="E1496" i="110" s="1"/>
  <c r="D1506" i="110"/>
  <c r="D1504" i="110" s="1"/>
  <c r="C1494" i="110"/>
  <c r="C1493" i="110"/>
  <c r="I1492" i="110"/>
  <c r="I1490" i="110" s="1"/>
  <c r="I1488" i="110" s="1"/>
  <c r="I1486" i="110" s="1"/>
  <c r="I1484" i="110" s="1"/>
  <c r="I1482" i="110" s="1"/>
  <c r="H1492" i="110"/>
  <c r="H1490" i="110" s="1"/>
  <c r="H1488" i="110" s="1"/>
  <c r="H1486" i="110" s="1"/>
  <c r="H1484" i="110" s="1"/>
  <c r="H1482" i="110" s="1"/>
  <c r="G1492" i="110"/>
  <c r="G1490" i="110" s="1"/>
  <c r="G1488" i="110" s="1"/>
  <c r="G1486" i="110" s="1"/>
  <c r="G1484" i="110" s="1"/>
  <c r="G1482" i="110" s="1"/>
  <c r="F1492" i="110"/>
  <c r="F1490" i="110" s="1"/>
  <c r="F1488" i="110" s="1"/>
  <c r="F1486" i="110" s="1"/>
  <c r="F1484" i="110" s="1"/>
  <c r="F1482" i="110" s="1"/>
  <c r="E1492" i="110"/>
  <c r="D1492" i="110"/>
  <c r="D1490" i="110" s="1"/>
  <c r="I1491" i="110"/>
  <c r="H1491" i="110"/>
  <c r="G1491" i="110"/>
  <c r="F1491" i="110"/>
  <c r="F1489" i="110" s="1"/>
  <c r="F1487" i="110" s="1"/>
  <c r="F1485" i="110" s="1"/>
  <c r="F1483" i="110" s="1"/>
  <c r="F1481" i="110" s="1"/>
  <c r="E1491" i="110"/>
  <c r="D1491" i="110"/>
  <c r="E1490" i="110"/>
  <c r="E1488" i="110" s="1"/>
  <c r="E1486" i="110" s="1"/>
  <c r="E1484" i="110" s="1"/>
  <c r="E1482" i="110" s="1"/>
  <c r="I1489" i="110"/>
  <c r="H1489" i="110"/>
  <c r="H1487" i="110" s="1"/>
  <c r="H1485" i="110" s="1"/>
  <c r="H1483" i="110" s="1"/>
  <c r="H1481" i="110" s="1"/>
  <c r="G1489" i="110"/>
  <c r="G1487" i="110" s="1"/>
  <c r="G1485" i="110" s="1"/>
  <c r="G1483" i="110" s="1"/>
  <c r="G1481" i="110" s="1"/>
  <c r="D1489" i="110"/>
  <c r="D1487" i="110" s="1"/>
  <c r="D1485" i="110" s="1"/>
  <c r="I1487" i="110"/>
  <c r="I1485" i="110" s="1"/>
  <c r="I1483" i="110" s="1"/>
  <c r="I1481" i="110" s="1"/>
  <c r="C1477" i="110"/>
  <c r="C1476" i="110"/>
  <c r="C1475" i="110"/>
  <c r="C1474" i="110"/>
  <c r="C1473" i="110"/>
  <c r="C1472" i="110"/>
  <c r="C1471" i="110"/>
  <c r="C1470" i="110"/>
  <c r="C1469" i="110"/>
  <c r="C1468" i="110"/>
  <c r="C1467" i="110"/>
  <c r="C1466" i="110"/>
  <c r="C1465" i="110"/>
  <c r="C1464" i="110"/>
  <c r="C1463" i="110"/>
  <c r="C1462" i="110"/>
  <c r="C1461" i="110"/>
  <c r="C1460" i="110"/>
  <c r="C1459" i="110"/>
  <c r="C1458" i="110"/>
  <c r="E1457" i="110"/>
  <c r="E1419" i="110" s="1"/>
  <c r="E1417" i="110" s="1"/>
  <c r="E1415" i="110" s="1"/>
  <c r="E1413" i="110" s="1"/>
  <c r="E1411" i="110" s="1"/>
  <c r="E1456" i="110"/>
  <c r="E1418" i="110" s="1"/>
  <c r="E1416" i="110" s="1"/>
  <c r="E1414" i="110" s="1"/>
  <c r="E1412" i="110" s="1"/>
  <c r="E1410" i="110" s="1"/>
  <c r="C1456" i="110"/>
  <c r="C1455" i="110"/>
  <c r="C1454" i="110"/>
  <c r="C1453" i="110"/>
  <c r="C1452" i="110"/>
  <c r="C1451" i="110"/>
  <c r="C1450" i="110"/>
  <c r="C1449" i="110"/>
  <c r="C1448" i="110"/>
  <c r="C1447" i="110"/>
  <c r="C1446" i="110"/>
  <c r="C1445" i="110"/>
  <c r="C1444" i="110"/>
  <c r="I1443" i="110"/>
  <c r="C1443" i="110"/>
  <c r="I1442" i="110"/>
  <c r="C1442" i="110"/>
  <c r="I1441" i="110"/>
  <c r="C1441" i="110" s="1"/>
  <c r="I1440" i="110"/>
  <c r="C1440" i="110" s="1"/>
  <c r="I1439" i="110"/>
  <c r="C1439" i="110" s="1"/>
  <c r="I1438" i="110"/>
  <c r="C1438" i="110"/>
  <c r="I1437" i="110"/>
  <c r="C1437" i="110"/>
  <c r="I1436" i="110"/>
  <c r="D1436" i="110"/>
  <c r="C1436" i="110" s="1"/>
  <c r="I1435" i="110"/>
  <c r="D1435" i="110"/>
  <c r="D1419" i="110" s="1"/>
  <c r="I1434" i="110"/>
  <c r="D1434" i="110"/>
  <c r="C1433" i="110"/>
  <c r="D1432" i="110"/>
  <c r="C1432" i="110"/>
  <c r="C1431" i="110"/>
  <c r="C1430" i="110" s="1"/>
  <c r="D1430" i="110"/>
  <c r="C1429" i="110"/>
  <c r="C1428" i="110"/>
  <c r="C1427" i="110"/>
  <c r="C1426" i="110" s="1"/>
  <c r="I1426" i="110"/>
  <c r="C1425" i="110"/>
  <c r="D1424" i="110"/>
  <c r="C1423" i="110"/>
  <c r="C1422" i="110"/>
  <c r="C1421" i="110"/>
  <c r="C1420" i="110"/>
  <c r="H1417" i="110"/>
  <c r="H1415" i="110" s="1"/>
  <c r="H1413" i="110" s="1"/>
  <c r="H1411" i="110" s="1"/>
  <c r="G1416" i="110"/>
  <c r="F1416" i="110"/>
  <c r="F1414" i="110" s="1"/>
  <c r="F1412" i="110" s="1"/>
  <c r="F1410" i="110" s="1"/>
  <c r="G1417" i="110"/>
  <c r="F1417" i="110"/>
  <c r="F1415" i="110" s="1"/>
  <c r="F1413" i="110" s="1"/>
  <c r="F1411" i="110" s="1"/>
  <c r="H1416" i="110"/>
  <c r="H1414" i="110" s="1"/>
  <c r="H1412" i="110" s="1"/>
  <c r="H1410" i="110" s="1"/>
  <c r="G1415" i="110"/>
  <c r="G1413" i="110" s="1"/>
  <c r="G1411" i="110" s="1"/>
  <c r="G1414" i="110"/>
  <c r="G1412" i="110" s="1"/>
  <c r="G1410" i="110" s="1"/>
  <c r="I1394" i="110"/>
  <c r="G1394" i="110"/>
  <c r="F1394" i="110"/>
  <c r="E1394" i="110"/>
  <c r="D1394" i="110"/>
  <c r="I1393" i="110"/>
  <c r="H1393" i="110"/>
  <c r="G1393" i="110"/>
  <c r="F1393" i="110"/>
  <c r="E1393" i="110"/>
  <c r="D1393" i="110"/>
  <c r="C1386" i="110"/>
  <c r="C1385" i="110"/>
  <c r="C1384" i="110"/>
  <c r="C1383" i="110"/>
  <c r="I1382" i="110"/>
  <c r="I1380" i="110" s="1"/>
  <c r="I1378" i="110" s="1"/>
  <c r="I1376" i="110" s="1"/>
  <c r="I1374" i="110" s="1"/>
  <c r="H1382" i="110"/>
  <c r="H1380" i="110" s="1"/>
  <c r="H1378" i="110" s="1"/>
  <c r="H1376" i="110" s="1"/>
  <c r="H1374" i="110" s="1"/>
  <c r="G1382" i="110"/>
  <c r="G1380" i="110" s="1"/>
  <c r="G1378" i="110" s="1"/>
  <c r="G1376" i="110" s="1"/>
  <c r="G1374" i="110" s="1"/>
  <c r="F1382" i="110"/>
  <c r="E1382" i="110"/>
  <c r="E1380" i="110" s="1"/>
  <c r="E1378" i="110" s="1"/>
  <c r="E1376" i="110" s="1"/>
  <c r="E1374" i="110" s="1"/>
  <c r="D1382" i="110"/>
  <c r="D1380" i="110" s="1"/>
  <c r="D1378" i="110" s="1"/>
  <c r="D1376" i="110" s="1"/>
  <c r="I1381" i="110"/>
  <c r="I1379" i="110" s="1"/>
  <c r="I1377" i="110" s="1"/>
  <c r="I1375" i="110" s="1"/>
  <c r="I1373" i="110" s="1"/>
  <c r="H1381" i="110"/>
  <c r="H1379" i="110" s="1"/>
  <c r="G1381" i="110"/>
  <c r="F1381" i="110"/>
  <c r="E1381" i="110"/>
  <c r="E1379" i="110" s="1"/>
  <c r="E1377" i="110" s="1"/>
  <c r="E1375" i="110" s="1"/>
  <c r="E1373" i="110" s="1"/>
  <c r="D1381" i="110"/>
  <c r="G1379" i="110"/>
  <c r="G1377" i="110" s="1"/>
  <c r="F1379" i="110"/>
  <c r="F1377" i="110" s="1"/>
  <c r="F1375" i="110" s="1"/>
  <c r="F1373" i="110" s="1"/>
  <c r="H1377" i="110"/>
  <c r="H1375" i="110" s="1"/>
  <c r="H1373" i="110" s="1"/>
  <c r="G1375" i="110"/>
  <c r="G1373" i="110" s="1"/>
  <c r="C1371" i="110"/>
  <c r="C1370" i="110"/>
  <c r="I1369" i="110"/>
  <c r="I1367" i="110" s="1"/>
  <c r="H1369" i="110"/>
  <c r="H1367" i="110" s="1"/>
  <c r="H625" i="110" s="1"/>
  <c r="H541" i="110" s="1"/>
  <c r="H71" i="110" s="1"/>
  <c r="G1369" i="110"/>
  <c r="G1367" i="110" s="1"/>
  <c r="F1369" i="110"/>
  <c r="E1369" i="110"/>
  <c r="E1367" i="110" s="1"/>
  <c r="D1369" i="110"/>
  <c r="D1367" i="110" s="1"/>
  <c r="I1368" i="110"/>
  <c r="I1366" i="110" s="1"/>
  <c r="H1368" i="110"/>
  <c r="H1366" i="110" s="1"/>
  <c r="G1368" i="110"/>
  <c r="G1366" i="110" s="1"/>
  <c r="F1368" i="110"/>
  <c r="F1366" i="110" s="1"/>
  <c r="E1368" i="110"/>
  <c r="E1366" i="110" s="1"/>
  <c r="D1368" i="110"/>
  <c r="C1365" i="110"/>
  <c r="C1364" i="110"/>
  <c r="I1363" i="110"/>
  <c r="H1363" i="110"/>
  <c r="G1363" i="110"/>
  <c r="F1363" i="110"/>
  <c r="E1363" i="110"/>
  <c r="D1363" i="110"/>
  <c r="D1353" i="110" s="1"/>
  <c r="D1351" i="110" s="1"/>
  <c r="D1349" i="110" s="1"/>
  <c r="I1362" i="110"/>
  <c r="H1362" i="110"/>
  <c r="G1362" i="110"/>
  <c r="F1362" i="110"/>
  <c r="E1362" i="110"/>
  <c r="D1362" i="110"/>
  <c r="C1362" i="110" s="1"/>
  <c r="C1359" i="110"/>
  <c r="C1358" i="110"/>
  <c r="C1357" i="110"/>
  <c r="C1356" i="110"/>
  <c r="I1353" i="110"/>
  <c r="E1353" i="110"/>
  <c r="I1352" i="110"/>
  <c r="I1350" i="110" s="1"/>
  <c r="I1348" i="110" s="1"/>
  <c r="I1346" i="110" s="1"/>
  <c r="H1352" i="110"/>
  <c r="H1350" i="110" s="1"/>
  <c r="H1348" i="110" s="1"/>
  <c r="H1346" i="110" s="1"/>
  <c r="E1352" i="110"/>
  <c r="E1350" i="110" s="1"/>
  <c r="E1348" i="110" s="1"/>
  <c r="E1346" i="110" s="1"/>
  <c r="H1353" i="110"/>
  <c r="G1352" i="110"/>
  <c r="F1352" i="110"/>
  <c r="C1345" i="110"/>
  <c r="C1344" i="110"/>
  <c r="I1343" i="110"/>
  <c r="I1337" i="110" s="1"/>
  <c r="H1343" i="110"/>
  <c r="G1343" i="110"/>
  <c r="F1343" i="110"/>
  <c r="E1343" i="110"/>
  <c r="D1343" i="110"/>
  <c r="I1342" i="110"/>
  <c r="H1342" i="110"/>
  <c r="G1342" i="110"/>
  <c r="F1342" i="110"/>
  <c r="E1342" i="110"/>
  <c r="D1342" i="110"/>
  <c r="C1341" i="110"/>
  <c r="C1340" i="110"/>
  <c r="I1339" i="110"/>
  <c r="H1339" i="110"/>
  <c r="G1339" i="110"/>
  <c r="F1339" i="110"/>
  <c r="F1337" i="110" s="1"/>
  <c r="E1339" i="110"/>
  <c r="D1339" i="110"/>
  <c r="I1338" i="110"/>
  <c r="I1336" i="110" s="1"/>
  <c r="H1338" i="110"/>
  <c r="H1336" i="110" s="1"/>
  <c r="G1338" i="110"/>
  <c r="G1336" i="110" s="1"/>
  <c r="F1338" i="110"/>
  <c r="F1336" i="110" s="1"/>
  <c r="E1338" i="110"/>
  <c r="E1336" i="110" s="1"/>
  <c r="D1338" i="110"/>
  <c r="C1338" i="110" s="1"/>
  <c r="H1337" i="110"/>
  <c r="G1337" i="110"/>
  <c r="D1337" i="110"/>
  <c r="C1335" i="110"/>
  <c r="C1334" i="110"/>
  <c r="I1333" i="110"/>
  <c r="H1333" i="110"/>
  <c r="H1317" i="110" s="1"/>
  <c r="G1333" i="110"/>
  <c r="F1333" i="110"/>
  <c r="E1333" i="110"/>
  <c r="D1333" i="110"/>
  <c r="I1332" i="110"/>
  <c r="H1332" i="110"/>
  <c r="G1332" i="110"/>
  <c r="F1332" i="110"/>
  <c r="E1332" i="110"/>
  <c r="D1332" i="110"/>
  <c r="C1332" i="110" s="1"/>
  <c r="C1331" i="110"/>
  <c r="C1330" i="110"/>
  <c r="I1329" i="110"/>
  <c r="H1329" i="110"/>
  <c r="G1329" i="110"/>
  <c r="F1329" i="110"/>
  <c r="E1329" i="110"/>
  <c r="D1329" i="110"/>
  <c r="D1317" i="110" s="1"/>
  <c r="I1328" i="110"/>
  <c r="H1328" i="110"/>
  <c r="G1328" i="110"/>
  <c r="F1328" i="110"/>
  <c r="E1328" i="110"/>
  <c r="D1328" i="110"/>
  <c r="C1327" i="110"/>
  <c r="C1326" i="110"/>
  <c r="C1325" i="110"/>
  <c r="C1324" i="110"/>
  <c r="C1323" i="110"/>
  <c r="C1322" i="110"/>
  <c r="C1321" i="110"/>
  <c r="C1320" i="110"/>
  <c r="I1319" i="110"/>
  <c r="H1319" i="110"/>
  <c r="G1319" i="110"/>
  <c r="F1319" i="110"/>
  <c r="E1319" i="110"/>
  <c r="D1319" i="110"/>
  <c r="I1318" i="110"/>
  <c r="H1318" i="110"/>
  <c r="G1318" i="110"/>
  <c r="F1318" i="110"/>
  <c r="E1318" i="110"/>
  <c r="D1318" i="110"/>
  <c r="C1315" i="110"/>
  <c r="C1314" i="110"/>
  <c r="I1313" i="110"/>
  <c r="H1313" i="110"/>
  <c r="G1313" i="110"/>
  <c r="F1313" i="110"/>
  <c r="E1313" i="110"/>
  <c r="D1313" i="110"/>
  <c r="I1312" i="110"/>
  <c r="H1312" i="110"/>
  <c r="G1312" i="110"/>
  <c r="F1312" i="110"/>
  <c r="E1312" i="110"/>
  <c r="C1312" i="110" s="1"/>
  <c r="D1312" i="110"/>
  <c r="C1311" i="110"/>
  <c r="C1310" i="110"/>
  <c r="I1309" i="110"/>
  <c r="H1309" i="110"/>
  <c r="G1309" i="110"/>
  <c r="F1309" i="110"/>
  <c r="E1309" i="110"/>
  <c r="D1309" i="110"/>
  <c r="I1308" i="110"/>
  <c r="H1308" i="110"/>
  <c r="G1308" i="110"/>
  <c r="F1308" i="110"/>
  <c r="C1308" i="110" s="1"/>
  <c r="E1308" i="110"/>
  <c r="D1308" i="110"/>
  <c r="C1307" i="110"/>
  <c r="C1306" i="110"/>
  <c r="C1305" i="110"/>
  <c r="C1304" i="110"/>
  <c r="C1303" i="110"/>
  <c r="C1302" i="110"/>
  <c r="I1301" i="110"/>
  <c r="I1295" i="110" s="1"/>
  <c r="H1301" i="110"/>
  <c r="G1301" i="110"/>
  <c r="F1301" i="110"/>
  <c r="F1295" i="110" s="1"/>
  <c r="E1301" i="110"/>
  <c r="D1301" i="110"/>
  <c r="C1301" i="110" s="1"/>
  <c r="I1300" i="110"/>
  <c r="I1294" i="110" s="1"/>
  <c r="H1300" i="110"/>
  <c r="H1294" i="110" s="1"/>
  <c r="G1300" i="110"/>
  <c r="F1300" i="110"/>
  <c r="E1300" i="110"/>
  <c r="D1300" i="110"/>
  <c r="C1299" i="110"/>
  <c r="C1298" i="110"/>
  <c r="I1297" i="110"/>
  <c r="H1297" i="110"/>
  <c r="G1297" i="110"/>
  <c r="F1297" i="110"/>
  <c r="E1297" i="110"/>
  <c r="D1297" i="110"/>
  <c r="I1296" i="110"/>
  <c r="H1296" i="110"/>
  <c r="G1296" i="110"/>
  <c r="F1296" i="110"/>
  <c r="E1296" i="110"/>
  <c r="D1296" i="110"/>
  <c r="C1289" i="110"/>
  <c r="C1288" i="110"/>
  <c r="C1286" i="110" s="1"/>
  <c r="C1284" i="110" s="1"/>
  <c r="I1287" i="110"/>
  <c r="I1285" i="110" s="1"/>
  <c r="H1287" i="110"/>
  <c r="H1285" i="110" s="1"/>
  <c r="G1287" i="110"/>
  <c r="G1285" i="110" s="1"/>
  <c r="F1287" i="110"/>
  <c r="F1285" i="110" s="1"/>
  <c r="E1287" i="110"/>
  <c r="E1285" i="110" s="1"/>
  <c r="D1287" i="110"/>
  <c r="D1285" i="110" s="1"/>
  <c r="C1287" i="110"/>
  <c r="C1285" i="110" s="1"/>
  <c r="I1286" i="110"/>
  <c r="I1284" i="110" s="1"/>
  <c r="H1286" i="110"/>
  <c r="H1284" i="110" s="1"/>
  <c r="G1286" i="110"/>
  <c r="G1284" i="110" s="1"/>
  <c r="F1286" i="110"/>
  <c r="F1284" i="110" s="1"/>
  <c r="E1286" i="110"/>
  <c r="E1284" i="110" s="1"/>
  <c r="D1286" i="110"/>
  <c r="D1284" i="110" s="1"/>
  <c r="C1278" i="110"/>
  <c r="C1277" i="110"/>
  <c r="I1276" i="110"/>
  <c r="I1258" i="110" s="1"/>
  <c r="H1276" i="110"/>
  <c r="G1276" i="110"/>
  <c r="G1258" i="110" s="1"/>
  <c r="F1276" i="110"/>
  <c r="E1276" i="110"/>
  <c r="D1276" i="110"/>
  <c r="I1275" i="110"/>
  <c r="H1275" i="110"/>
  <c r="G1275" i="110"/>
  <c r="F1275" i="110"/>
  <c r="E1275" i="110"/>
  <c r="D1275" i="110"/>
  <c r="D1257" i="110" s="1"/>
  <c r="C1274" i="110"/>
  <c r="C1273" i="110"/>
  <c r="C1272" i="110"/>
  <c r="C1271" i="110"/>
  <c r="C1270" i="110"/>
  <c r="C1269" i="110"/>
  <c r="C1268" i="110"/>
  <c r="C1267" i="110"/>
  <c r="C1266" i="110"/>
  <c r="C1265" i="110"/>
  <c r="C1264" i="110"/>
  <c r="C1263" i="110"/>
  <c r="C1262" i="110"/>
  <c r="C1261" i="110"/>
  <c r="I1260" i="110"/>
  <c r="H1260" i="110"/>
  <c r="G1260" i="110"/>
  <c r="F1260" i="110"/>
  <c r="E1260" i="110"/>
  <c r="D1260" i="110"/>
  <c r="I1259" i="110"/>
  <c r="I1257" i="110" s="1"/>
  <c r="H1259" i="110"/>
  <c r="G1259" i="110"/>
  <c r="G1257" i="110" s="1"/>
  <c r="F1259" i="110"/>
  <c r="E1259" i="110"/>
  <c r="E1257" i="110" s="1"/>
  <c r="D1259" i="110"/>
  <c r="C1256" i="110"/>
  <c r="C1255" i="110"/>
  <c r="I1254" i="110"/>
  <c r="H1254" i="110"/>
  <c r="G1254" i="110"/>
  <c r="F1254" i="110"/>
  <c r="E1254" i="110"/>
  <c r="D1254" i="110"/>
  <c r="I1253" i="110"/>
  <c r="H1253" i="110"/>
  <c r="G1253" i="110"/>
  <c r="F1253" i="110"/>
  <c r="E1253" i="110"/>
  <c r="D1253" i="110"/>
  <c r="C1252" i="110"/>
  <c r="C1251" i="110"/>
  <c r="C1250" i="110"/>
  <c r="C1249" i="110"/>
  <c r="C1248" i="110"/>
  <c r="C1247" i="110"/>
  <c r="I1246" i="110"/>
  <c r="H1246" i="110"/>
  <c r="H1244" i="110" s="1"/>
  <c r="G1246" i="110"/>
  <c r="G1244" i="110" s="1"/>
  <c r="G625" i="110" s="1"/>
  <c r="G541" i="110" s="1"/>
  <c r="G71" i="110" s="1"/>
  <c r="F1246" i="110"/>
  <c r="E1246" i="110"/>
  <c r="D1246" i="110"/>
  <c r="I1245" i="110"/>
  <c r="H1245" i="110"/>
  <c r="G1245" i="110"/>
  <c r="F1245" i="110"/>
  <c r="E1245" i="110"/>
  <c r="E1243" i="110" s="1"/>
  <c r="D1245" i="110"/>
  <c r="G1243" i="110"/>
  <c r="F1243" i="110"/>
  <c r="D1243" i="110"/>
  <c r="C1242" i="110"/>
  <c r="C1241" i="110"/>
  <c r="I1240" i="110"/>
  <c r="H1240" i="110"/>
  <c r="G1240" i="110"/>
  <c r="F1240" i="110"/>
  <c r="E1240" i="110"/>
  <c r="D1240" i="110"/>
  <c r="I1239" i="110"/>
  <c r="H1239" i="110"/>
  <c r="G1239" i="110"/>
  <c r="F1239" i="110"/>
  <c r="E1239" i="110"/>
  <c r="D1239" i="110"/>
  <c r="C1238" i="110"/>
  <c r="C1237" i="110"/>
  <c r="C1236" i="110"/>
  <c r="C1235" i="110"/>
  <c r="C1234" i="110"/>
  <c r="C1233" i="110"/>
  <c r="C1232" i="110"/>
  <c r="C1231" i="110"/>
  <c r="C1230" i="110"/>
  <c r="C1229" i="110"/>
  <c r="I1228" i="110"/>
  <c r="H1228" i="110"/>
  <c r="G1228" i="110"/>
  <c r="F1228" i="110"/>
  <c r="E1228" i="110"/>
  <c r="D1228" i="110"/>
  <c r="C1228" i="110" s="1"/>
  <c r="I1227" i="110"/>
  <c r="H1227" i="110"/>
  <c r="H1153" i="110" s="1"/>
  <c r="G1227" i="110"/>
  <c r="F1227" i="110"/>
  <c r="E1227" i="110"/>
  <c r="D1227" i="110"/>
  <c r="C1226" i="110"/>
  <c r="C1225" i="110"/>
  <c r="C1224" i="110"/>
  <c r="C1223" i="110"/>
  <c r="C1222" i="110"/>
  <c r="C1221" i="110"/>
  <c r="C1220" i="110"/>
  <c r="C1219" i="110"/>
  <c r="C1218" i="110"/>
  <c r="C1217" i="110"/>
  <c r="C1216" i="110"/>
  <c r="C1215" i="110"/>
  <c r="C1214" i="110"/>
  <c r="C1213" i="110"/>
  <c r="C1212" i="110"/>
  <c r="C1211" i="110"/>
  <c r="C1210" i="110"/>
  <c r="C1209" i="110"/>
  <c r="C1208" i="110"/>
  <c r="C1207" i="110"/>
  <c r="C1206" i="110"/>
  <c r="C1205" i="110"/>
  <c r="C1204" i="110"/>
  <c r="C1203" i="110"/>
  <c r="C1202" i="110"/>
  <c r="C1201" i="110"/>
  <c r="C1200" i="110"/>
  <c r="C1199" i="110"/>
  <c r="C1198" i="110"/>
  <c r="C1197" i="110"/>
  <c r="C1196" i="110"/>
  <c r="C1195" i="110"/>
  <c r="C1194" i="110"/>
  <c r="C1193" i="110"/>
  <c r="C1192" i="110"/>
  <c r="C1191" i="110"/>
  <c r="C1190" i="110"/>
  <c r="C1189" i="110"/>
  <c r="C1188" i="110"/>
  <c r="C1187" i="110"/>
  <c r="C1186" i="110"/>
  <c r="C1185" i="110"/>
  <c r="I1184" i="110"/>
  <c r="H1184" i="110"/>
  <c r="G1184" i="110"/>
  <c r="F1184" i="110"/>
  <c r="E1184" i="110"/>
  <c r="D1184" i="110"/>
  <c r="I1183" i="110"/>
  <c r="H1183" i="110"/>
  <c r="G1183" i="110"/>
  <c r="F1183" i="110"/>
  <c r="E1183" i="110"/>
  <c r="D1183" i="110"/>
  <c r="C1183" i="110" s="1"/>
  <c r="C1182" i="110"/>
  <c r="C1181" i="110"/>
  <c r="C1180" i="110"/>
  <c r="C1179" i="110"/>
  <c r="C1178" i="110"/>
  <c r="C1177" i="110"/>
  <c r="C1176" i="110"/>
  <c r="C1175" i="110"/>
  <c r="C1174" i="110"/>
  <c r="C1173" i="110"/>
  <c r="C1172" i="110"/>
  <c r="C1171" i="110"/>
  <c r="C1170" i="110"/>
  <c r="C1169" i="110"/>
  <c r="C1168" i="110"/>
  <c r="C1167" i="110"/>
  <c r="C1166" i="110"/>
  <c r="C1165" i="110"/>
  <c r="C1164" i="110"/>
  <c r="C1163" i="110"/>
  <c r="C1162" i="110"/>
  <c r="C1161" i="110"/>
  <c r="I1160" i="110"/>
  <c r="H1160" i="110"/>
  <c r="G1160" i="110"/>
  <c r="F1160" i="110"/>
  <c r="E1160" i="110"/>
  <c r="D1160" i="110"/>
  <c r="I1159" i="110"/>
  <c r="H1159" i="110"/>
  <c r="G1159" i="110"/>
  <c r="F1159" i="110"/>
  <c r="E1159" i="110"/>
  <c r="D1159" i="110"/>
  <c r="C1159" i="110" s="1"/>
  <c r="C1158" i="110"/>
  <c r="C1157" i="110"/>
  <c r="I1156" i="110"/>
  <c r="H1156" i="110"/>
  <c r="G1156" i="110"/>
  <c r="F1156" i="110"/>
  <c r="E1156" i="110"/>
  <c r="D1156" i="110"/>
  <c r="I1155" i="110"/>
  <c r="H1155" i="110"/>
  <c r="G1155" i="110"/>
  <c r="F1155" i="110"/>
  <c r="E1155" i="110"/>
  <c r="D1155" i="110"/>
  <c r="C1155" i="110" s="1"/>
  <c r="I1153" i="110"/>
  <c r="F1153" i="110"/>
  <c r="E1153" i="110"/>
  <c r="C1140" i="110"/>
  <c r="C1139" i="110"/>
  <c r="C1138" i="110"/>
  <c r="C1137" i="110"/>
  <c r="I1136" i="110"/>
  <c r="I1134" i="110" s="1"/>
  <c r="H1136" i="110"/>
  <c r="G1136" i="110"/>
  <c r="F1136" i="110"/>
  <c r="F1134" i="110" s="1"/>
  <c r="E1136" i="110"/>
  <c r="D1136" i="110"/>
  <c r="I1135" i="110"/>
  <c r="I1133" i="110" s="1"/>
  <c r="H1135" i="110"/>
  <c r="H1133" i="110" s="1"/>
  <c r="G1135" i="110"/>
  <c r="G1133" i="110" s="1"/>
  <c r="F1135" i="110"/>
  <c r="F1133" i="110" s="1"/>
  <c r="E1135" i="110"/>
  <c r="E1133" i="110" s="1"/>
  <c r="D1135" i="110"/>
  <c r="H1134" i="110"/>
  <c r="G1134" i="110"/>
  <c r="E1134" i="110"/>
  <c r="D1134" i="110"/>
  <c r="C1128" i="110"/>
  <c r="C1127" i="110"/>
  <c r="I1126" i="110"/>
  <c r="I1124" i="110" s="1"/>
  <c r="I2532" i="110" s="1"/>
  <c r="H1126" i="110"/>
  <c r="G1126" i="110"/>
  <c r="F1126" i="110"/>
  <c r="F1124" i="110" s="1"/>
  <c r="E1126" i="110"/>
  <c r="D1126" i="110"/>
  <c r="D1124" i="110" s="1"/>
  <c r="D2532" i="110" s="1"/>
  <c r="I1125" i="110"/>
  <c r="I1123" i="110" s="1"/>
  <c r="I2531" i="110" s="1"/>
  <c r="H1125" i="110"/>
  <c r="H1123" i="110" s="1"/>
  <c r="G1125" i="110"/>
  <c r="G1123" i="110" s="1"/>
  <c r="F1125" i="110"/>
  <c r="F1123" i="110" s="1"/>
  <c r="F598" i="110" s="1"/>
  <c r="F512" i="110" s="1"/>
  <c r="E1125" i="110"/>
  <c r="E1123" i="110" s="1"/>
  <c r="E2531" i="110" s="1"/>
  <c r="D1125" i="110"/>
  <c r="D1123" i="110" s="1"/>
  <c r="D2531" i="110" s="1"/>
  <c r="C1125" i="110"/>
  <c r="H1124" i="110"/>
  <c r="G1124" i="110"/>
  <c r="C1117" i="110"/>
  <c r="C1116" i="110"/>
  <c r="I1115" i="110"/>
  <c r="H1115" i="110"/>
  <c r="G1115" i="110"/>
  <c r="F1115" i="110"/>
  <c r="C1115" i="110" s="1"/>
  <c r="E1115" i="110"/>
  <c r="D1115" i="110"/>
  <c r="I1114" i="110"/>
  <c r="H1114" i="110"/>
  <c r="G1114" i="110"/>
  <c r="F1114" i="110"/>
  <c r="E1114" i="110"/>
  <c r="D1114" i="110"/>
  <c r="C1113" i="110"/>
  <c r="C1112" i="110"/>
  <c r="C1111" i="110"/>
  <c r="C1110" i="110"/>
  <c r="C1109" i="110"/>
  <c r="C1108" i="110"/>
  <c r="C1107" i="110"/>
  <c r="C1106" i="110"/>
  <c r="C1105" i="110"/>
  <c r="C1104" i="110"/>
  <c r="I1103" i="110"/>
  <c r="H1103" i="110"/>
  <c r="H1095" i="110" s="1"/>
  <c r="G1103" i="110"/>
  <c r="G1095" i="110" s="1"/>
  <c r="F1103" i="110"/>
  <c r="E1103" i="110"/>
  <c r="D1103" i="110"/>
  <c r="I1102" i="110"/>
  <c r="H1102" i="110"/>
  <c r="G1102" i="110"/>
  <c r="F1102" i="110"/>
  <c r="E1102" i="110"/>
  <c r="D1102" i="110"/>
  <c r="C1102" i="110" s="1"/>
  <c r="C1101" i="110"/>
  <c r="C1100" i="110"/>
  <c r="C1099" i="110"/>
  <c r="C1098" i="110"/>
  <c r="I1097" i="110"/>
  <c r="H1097" i="110"/>
  <c r="G1097" i="110"/>
  <c r="F1097" i="110"/>
  <c r="E1097" i="110"/>
  <c r="D1097" i="110"/>
  <c r="I1096" i="110"/>
  <c r="H1096" i="110"/>
  <c r="G1096" i="110"/>
  <c r="F1096" i="110"/>
  <c r="E1096" i="110"/>
  <c r="E1094" i="110" s="1"/>
  <c r="D1096" i="110"/>
  <c r="I1094" i="110"/>
  <c r="G1094" i="110"/>
  <c r="F1094" i="110"/>
  <c r="C1091" i="110"/>
  <c r="C1090" i="110"/>
  <c r="C1089" i="110"/>
  <c r="C1088" i="110"/>
  <c r="C1087" i="110"/>
  <c r="C1086" i="110"/>
  <c r="C1085" i="110"/>
  <c r="C1084" i="110"/>
  <c r="C1083" i="110"/>
  <c r="C1082" i="110"/>
  <c r="C1081" i="110"/>
  <c r="C1080" i="110"/>
  <c r="C1079" i="110"/>
  <c r="C1078" i="110"/>
  <c r="I1077" i="110"/>
  <c r="H1077" i="110"/>
  <c r="G1077" i="110"/>
  <c r="F1077" i="110"/>
  <c r="E1077" i="110"/>
  <c r="D1077" i="110"/>
  <c r="I1076" i="110"/>
  <c r="H1076" i="110"/>
  <c r="G1076" i="110"/>
  <c r="F1076" i="110"/>
  <c r="E1076" i="110"/>
  <c r="D1076" i="110"/>
  <c r="C1076" i="110" s="1"/>
  <c r="C1075" i="110"/>
  <c r="C1074" i="110"/>
  <c r="C1073" i="110"/>
  <c r="C1072" i="110"/>
  <c r="C1071" i="110"/>
  <c r="C1070" i="110"/>
  <c r="C1069" i="110"/>
  <c r="C1068" i="110"/>
  <c r="C1067" i="110"/>
  <c r="C1066" i="110"/>
  <c r="C1065" i="110"/>
  <c r="C1064" i="110"/>
  <c r="C1063" i="110"/>
  <c r="C1062" i="110"/>
  <c r="I1061" i="110"/>
  <c r="H1061" i="110"/>
  <c r="G1061" i="110"/>
  <c r="F1061" i="110"/>
  <c r="E1061" i="110"/>
  <c r="D1061" i="110"/>
  <c r="I1060" i="110"/>
  <c r="H1060" i="110"/>
  <c r="G1060" i="110"/>
  <c r="F1060" i="110"/>
  <c r="C1060" i="110" s="1"/>
  <c r="E1060" i="110"/>
  <c r="D1060" i="110"/>
  <c r="C1059" i="110"/>
  <c r="C1058" i="110"/>
  <c r="C1057" i="110"/>
  <c r="C1056" i="110"/>
  <c r="I1055" i="110"/>
  <c r="H1055" i="110"/>
  <c r="G1055" i="110"/>
  <c r="F1055" i="110"/>
  <c r="E1055" i="110"/>
  <c r="D1055" i="110"/>
  <c r="C1055" i="110" s="1"/>
  <c r="I1054" i="110"/>
  <c r="H1054" i="110"/>
  <c r="G1054" i="110"/>
  <c r="F1054" i="110"/>
  <c r="E1054" i="110"/>
  <c r="D1054" i="110"/>
  <c r="E1053" i="110"/>
  <c r="E1052" i="110"/>
  <c r="C1052" i="110"/>
  <c r="C1051" i="110"/>
  <c r="C1050" i="110"/>
  <c r="E1049" i="110"/>
  <c r="E1048" i="110"/>
  <c r="D1048" i="110"/>
  <c r="C1048" i="110" s="1"/>
  <c r="E1047" i="110"/>
  <c r="E1046" i="110"/>
  <c r="E1045" i="110"/>
  <c r="E1044" i="110"/>
  <c r="E1043" i="110"/>
  <c r="E1042" i="110"/>
  <c r="I1041" i="110"/>
  <c r="H1041" i="110"/>
  <c r="G1041" i="110"/>
  <c r="F1041" i="110"/>
  <c r="E1041" i="110"/>
  <c r="I1040" i="110"/>
  <c r="H1040" i="110"/>
  <c r="G1040" i="110"/>
  <c r="F1040" i="110"/>
  <c r="E1040" i="110"/>
  <c r="D1040" i="110"/>
  <c r="E1039" i="110"/>
  <c r="E1038" i="110"/>
  <c r="I1037" i="110"/>
  <c r="H1037" i="110"/>
  <c r="G1037" i="110"/>
  <c r="F1037" i="110"/>
  <c r="E1037" i="110"/>
  <c r="I1036" i="110"/>
  <c r="H1036" i="110"/>
  <c r="G1036" i="110"/>
  <c r="F1036" i="110"/>
  <c r="E1036" i="110"/>
  <c r="I1035" i="110"/>
  <c r="H1035" i="110"/>
  <c r="G1035" i="110"/>
  <c r="F1035" i="110"/>
  <c r="D1035" i="110"/>
  <c r="I1034" i="110"/>
  <c r="H1034" i="110"/>
  <c r="G1034" i="110"/>
  <c r="F1034" i="110"/>
  <c r="E1034" i="110"/>
  <c r="D1034" i="110"/>
  <c r="C1034" i="110"/>
  <c r="C1033" i="110"/>
  <c r="C1032" i="110"/>
  <c r="C1031" i="110"/>
  <c r="C1030" i="110"/>
  <c r="C1029" i="110"/>
  <c r="C1028" i="110"/>
  <c r="C1027" i="110"/>
  <c r="C1026" i="110"/>
  <c r="C1025" i="110"/>
  <c r="C1024" i="110"/>
  <c r="C1023" i="110"/>
  <c r="C1022" i="110"/>
  <c r="C1021" i="110"/>
  <c r="C1020" i="110"/>
  <c r="C1019" i="110"/>
  <c r="C1018" i="110"/>
  <c r="C1017" i="110"/>
  <c r="C1016" i="110"/>
  <c r="C1015" i="110"/>
  <c r="C1014" i="110"/>
  <c r="C1013" i="110"/>
  <c r="C1012" i="110"/>
  <c r="C1011" i="110"/>
  <c r="C1010" i="110"/>
  <c r="C1009" i="110"/>
  <c r="C1008" i="110"/>
  <c r="C1007" i="110"/>
  <c r="C1006" i="110"/>
  <c r="C1005" i="110"/>
  <c r="C1004" i="110"/>
  <c r="C1003" i="110"/>
  <c r="C1002" i="110"/>
  <c r="C1001" i="110"/>
  <c r="C1000" i="110"/>
  <c r="C999" i="110"/>
  <c r="C998" i="110"/>
  <c r="C997" i="110"/>
  <c r="C996" i="110"/>
  <c r="I995" i="110"/>
  <c r="H995" i="110"/>
  <c r="G995" i="110"/>
  <c r="F995" i="110"/>
  <c r="E995" i="110"/>
  <c r="D995" i="110"/>
  <c r="I994" i="110"/>
  <c r="H994" i="110"/>
  <c r="G994" i="110"/>
  <c r="F994" i="110"/>
  <c r="E994" i="110"/>
  <c r="D994" i="110"/>
  <c r="C993" i="110"/>
  <c r="C992" i="110"/>
  <c r="C991" i="110"/>
  <c r="C990" i="110"/>
  <c r="C989" i="110"/>
  <c r="C988" i="110"/>
  <c r="C987" i="110"/>
  <c r="C986" i="110"/>
  <c r="C985" i="110"/>
  <c r="C984" i="110"/>
  <c r="C983" i="110"/>
  <c r="C982" i="110"/>
  <c r="C981" i="110"/>
  <c r="C980" i="110"/>
  <c r="C979" i="110"/>
  <c r="C978" i="110"/>
  <c r="C977" i="110"/>
  <c r="C976" i="110"/>
  <c r="C975" i="110"/>
  <c r="C974" i="110"/>
  <c r="C973" i="110"/>
  <c r="C972" i="110"/>
  <c r="C971" i="110"/>
  <c r="C970" i="110"/>
  <c r="C969" i="110"/>
  <c r="C968" i="110"/>
  <c r="C967" i="110"/>
  <c r="C966" i="110"/>
  <c r="C965" i="110"/>
  <c r="C964" i="110"/>
  <c r="C963" i="110"/>
  <c r="C962" i="110"/>
  <c r="C961" i="110"/>
  <c r="C960" i="110"/>
  <c r="C959" i="110"/>
  <c r="C958" i="110"/>
  <c r="C957" i="110"/>
  <c r="C956" i="110"/>
  <c r="C955" i="110"/>
  <c r="C954" i="110"/>
  <c r="C953" i="110"/>
  <c r="C952" i="110"/>
  <c r="C951" i="110"/>
  <c r="C950" i="110"/>
  <c r="C949" i="110"/>
  <c r="C948" i="110"/>
  <c r="C947" i="110"/>
  <c r="C946" i="110"/>
  <c r="C945" i="110"/>
  <c r="C944" i="110"/>
  <c r="C943" i="110"/>
  <c r="C942" i="110"/>
  <c r="C941" i="110"/>
  <c r="C940" i="110"/>
  <c r="C939" i="110"/>
  <c r="C938" i="110"/>
  <c r="C937" i="110"/>
  <c r="C936" i="110"/>
  <c r="C935" i="110"/>
  <c r="C934" i="110"/>
  <c r="C933" i="110"/>
  <c r="C932" i="110"/>
  <c r="C931" i="110"/>
  <c r="C930" i="110"/>
  <c r="I929" i="110"/>
  <c r="H929" i="110"/>
  <c r="G929" i="110"/>
  <c r="F929" i="110"/>
  <c r="E929" i="110"/>
  <c r="D929" i="110"/>
  <c r="I928" i="110"/>
  <c r="H928" i="110"/>
  <c r="G928" i="110"/>
  <c r="F928" i="110"/>
  <c r="E928" i="110"/>
  <c r="D928" i="110"/>
  <c r="C927" i="110"/>
  <c r="C926" i="110"/>
  <c r="C925" i="110"/>
  <c r="C924" i="110"/>
  <c r="C923" i="110"/>
  <c r="C922" i="110"/>
  <c r="C921" i="110"/>
  <c r="C920" i="110"/>
  <c r="C919" i="110"/>
  <c r="C918" i="110"/>
  <c r="C917" i="110"/>
  <c r="C916" i="110"/>
  <c r="C915" i="110"/>
  <c r="C914" i="110"/>
  <c r="C913" i="110"/>
  <c r="C912" i="110"/>
  <c r="C911" i="110"/>
  <c r="C910" i="110"/>
  <c r="C909" i="110"/>
  <c r="C908" i="110"/>
  <c r="C907" i="110"/>
  <c r="C906" i="110"/>
  <c r="E905" i="110"/>
  <c r="E889" i="110" s="1"/>
  <c r="C905" i="110"/>
  <c r="E904" i="110"/>
  <c r="E888" i="110" s="1"/>
  <c r="C904" i="110"/>
  <c r="C903" i="110"/>
  <c r="C902" i="110"/>
  <c r="C901" i="110"/>
  <c r="C900" i="110"/>
  <c r="C899" i="110"/>
  <c r="C898" i="110"/>
  <c r="C897" i="110"/>
  <c r="C896" i="110"/>
  <c r="C895" i="110"/>
  <c r="C894" i="110"/>
  <c r="C893" i="110"/>
  <c r="C892" i="110"/>
  <c r="C891" i="110"/>
  <c r="C890" i="110"/>
  <c r="I889" i="110"/>
  <c r="H889" i="110"/>
  <c r="G889" i="110"/>
  <c r="F889" i="110"/>
  <c r="D889" i="110"/>
  <c r="I888" i="110"/>
  <c r="H888" i="110"/>
  <c r="G888" i="110"/>
  <c r="F888" i="110"/>
  <c r="D888" i="110"/>
  <c r="C887" i="110"/>
  <c r="C886" i="110"/>
  <c r="C885" i="110"/>
  <c r="C884" i="110"/>
  <c r="C883" i="110"/>
  <c r="C882" i="110"/>
  <c r="C881" i="110"/>
  <c r="C880" i="110"/>
  <c r="C879" i="110"/>
  <c r="C878" i="110"/>
  <c r="C877" i="110"/>
  <c r="C876" i="110"/>
  <c r="C875" i="110"/>
  <c r="C874" i="110"/>
  <c r="C873" i="110"/>
  <c r="C872" i="110"/>
  <c r="C871" i="110"/>
  <c r="C870" i="110"/>
  <c r="C869" i="110"/>
  <c r="C868" i="110"/>
  <c r="C867" i="110"/>
  <c r="C866" i="110"/>
  <c r="C865" i="110"/>
  <c r="C864" i="110"/>
  <c r="I863" i="110"/>
  <c r="I861" i="110" s="1"/>
  <c r="H863" i="110"/>
  <c r="G863" i="110"/>
  <c r="F863" i="110"/>
  <c r="E863" i="110"/>
  <c r="D863" i="110"/>
  <c r="I862" i="110"/>
  <c r="H862" i="110"/>
  <c r="G862" i="110"/>
  <c r="F862" i="110"/>
  <c r="E862" i="110"/>
  <c r="D862" i="110"/>
  <c r="C855" i="110"/>
  <c r="C854" i="110"/>
  <c r="I853" i="110"/>
  <c r="H853" i="110"/>
  <c r="G853" i="110"/>
  <c r="C853" i="110" s="1"/>
  <c r="F853" i="110"/>
  <c r="E853" i="110"/>
  <c r="D853" i="110"/>
  <c r="I852" i="110"/>
  <c r="H852" i="110"/>
  <c r="G852" i="110"/>
  <c r="G846" i="110" s="1"/>
  <c r="F852" i="110"/>
  <c r="E852" i="110"/>
  <c r="D852" i="110"/>
  <c r="D846" i="110" s="1"/>
  <c r="C851" i="110"/>
  <c r="C850" i="110"/>
  <c r="I849" i="110"/>
  <c r="H849" i="110"/>
  <c r="H847" i="110" s="1"/>
  <c r="H2523" i="110" s="1"/>
  <c r="G849" i="110"/>
  <c r="G847" i="110" s="1"/>
  <c r="F849" i="110"/>
  <c r="F847" i="110" s="1"/>
  <c r="E849" i="110"/>
  <c r="E847" i="110" s="1"/>
  <c r="D849" i="110"/>
  <c r="D847" i="110" s="1"/>
  <c r="C849" i="110"/>
  <c r="I848" i="110"/>
  <c r="H848" i="110"/>
  <c r="H846" i="110" s="1"/>
  <c r="G848" i="110"/>
  <c r="F848" i="110"/>
  <c r="E848" i="110"/>
  <c r="D848" i="110"/>
  <c r="D845" i="110"/>
  <c r="D844" i="110"/>
  <c r="I843" i="110"/>
  <c r="H843" i="110"/>
  <c r="G843" i="110"/>
  <c r="F843" i="110"/>
  <c r="E843" i="110"/>
  <c r="I842" i="110"/>
  <c r="H842" i="110"/>
  <c r="G842" i="110"/>
  <c r="F842" i="110"/>
  <c r="E842" i="110"/>
  <c r="E836" i="110" s="1"/>
  <c r="I841" i="110"/>
  <c r="I839" i="110" s="1"/>
  <c r="I837" i="110" s="1"/>
  <c r="D841" i="110"/>
  <c r="C841" i="110" s="1"/>
  <c r="I840" i="110"/>
  <c r="D840" i="110"/>
  <c r="D838" i="110" s="1"/>
  <c r="C840" i="110"/>
  <c r="H839" i="110"/>
  <c r="H837" i="110" s="1"/>
  <c r="G839" i="110"/>
  <c r="G837" i="110" s="1"/>
  <c r="F839" i="110"/>
  <c r="E839" i="110"/>
  <c r="E837" i="110" s="1"/>
  <c r="I838" i="110"/>
  <c r="I836" i="110" s="1"/>
  <c r="H838" i="110"/>
  <c r="H836" i="110" s="1"/>
  <c r="G838" i="110"/>
  <c r="F838" i="110"/>
  <c r="E838" i="110"/>
  <c r="E830" i="110"/>
  <c r="E829" i="110"/>
  <c r="C829" i="110"/>
  <c r="I828" i="110"/>
  <c r="H828" i="110"/>
  <c r="G828" i="110"/>
  <c r="F828" i="110"/>
  <c r="D828" i="110"/>
  <c r="I827" i="110"/>
  <c r="H827" i="110"/>
  <c r="G827" i="110"/>
  <c r="F827" i="110"/>
  <c r="E827" i="110"/>
  <c r="D827" i="110"/>
  <c r="E826" i="110"/>
  <c r="E825" i="110"/>
  <c r="C825" i="110" s="1"/>
  <c r="I824" i="110"/>
  <c r="I822" i="110" s="1"/>
  <c r="I820" i="110" s="1"/>
  <c r="I818" i="110" s="1"/>
  <c r="H824" i="110"/>
  <c r="H822" i="110" s="1"/>
  <c r="H820" i="110" s="1"/>
  <c r="H818" i="110" s="1"/>
  <c r="G824" i="110"/>
  <c r="F824" i="110"/>
  <c r="F822" i="110" s="1"/>
  <c r="F820" i="110" s="1"/>
  <c r="F818" i="110" s="1"/>
  <c r="D824" i="110"/>
  <c r="I823" i="110"/>
  <c r="I821" i="110" s="1"/>
  <c r="I819" i="110" s="1"/>
  <c r="I817" i="110" s="1"/>
  <c r="H823" i="110"/>
  <c r="H821" i="110" s="1"/>
  <c r="H819" i="110" s="1"/>
  <c r="H817" i="110" s="1"/>
  <c r="G823" i="110"/>
  <c r="G821" i="110" s="1"/>
  <c r="G819" i="110" s="1"/>
  <c r="G817" i="110" s="1"/>
  <c r="F823" i="110"/>
  <c r="D823" i="110"/>
  <c r="C811" i="110"/>
  <c r="C810" i="110"/>
  <c r="C809" i="110"/>
  <c r="C808" i="110"/>
  <c r="C807" i="110"/>
  <c r="C806" i="110"/>
  <c r="C805" i="110"/>
  <c r="C804" i="110"/>
  <c r="C803" i="110"/>
  <c r="C802" i="110"/>
  <c r="C801" i="110"/>
  <c r="C800" i="110"/>
  <c r="C799" i="110"/>
  <c r="C798" i="110"/>
  <c r="I797" i="110"/>
  <c r="H797" i="110"/>
  <c r="G797" i="110"/>
  <c r="F797" i="110"/>
  <c r="E797" i="110"/>
  <c r="D797" i="110"/>
  <c r="I796" i="110"/>
  <c r="H796" i="110"/>
  <c r="G796" i="110"/>
  <c r="F796" i="110"/>
  <c r="E796" i="110"/>
  <c r="D796" i="110"/>
  <c r="C795" i="110"/>
  <c r="C794" i="110"/>
  <c r="C793" i="110"/>
  <c r="C792" i="110"/>
  <c r="C791" i="110"/>
  <c r="C790" i="110"/>
  <c r="C789" i="110"/>
  <c r="C788" i="110"/>
  <c r="C787" i="110"/>
  <c r="C786" i="110"/>
  <c r="C785" i="110"/>
  <c r="C784" i="110"/>
  <c r="C783" i="110"/>
  <c r="C782" i="110"/>
  <c r="C781" i="110"/>
  <c r="C780" i="110"/>
  <c r="C779" i="110"/>
  <c r="C778" i="110"/>
  <c r="C777" i="110"/>
  <c r="C776" i="110"/>
  <c r="C775" i="110"/>
  <c r="C774" i="110"/>
  <c r="C773" i="110"/>
  <c r="C772" i="110"/>
  <c r="C771" i="110"/>
  <c r="C770" i="110"/>
  <c r="I769" i="110"/>
  <c r="I757" i="110" s="1"/>
  <c r="H769" i="110"/>
  <c r="H757" i="110" s="1"/>
  <c r="G769" i="110"/>
  <c r="F769" i="110"/>
  <c r="C768" i="110"/>
  <c r="C767" i="110"/>
  <c r="C766" i="110"/>
  <c r="C765" i="110"/>
  <c r="C764" i="110"/>
  <c r="C763" i="110"/>
  <c r="C762" i="110"/>
  <c r="C761" i="110"/>
  <c r="C760" i="110"/>
  <c r="C759" i="110"/>
  <c r="C758" i="110"/>
  <c r="F757" i="110"/>
  <c r="F755" i="110" s="1"/>
  <c r="F753" i="110" s="1"/>
  <c r="F751" i="110" s="1"/>
  <c r="E757" i="110"/>
  <c r="D757" i="110"/>
  <c r="I756" i="110"/>
  <c r="I754" i="110" s="1"/>
  <c r="I752" i="110" s="1"/>
  <c r="I750" i="110" s="1"/>
  <c r="H756" i="110"/>
  <c r="H754" i="110" s="1"/>
  <c r="H752" i="110" s="1"/>
  <c r="H750" i="110" s="1"/>
  <c r="G756" i="110"/>
  <c r="G754" i="110" s="1"/>
  <c r="G752" i="110" s="1"/>
  <c r="G750" i="110" s="1"/>
  <c r="F756" i="110"/>
  <c r="F754" i="110" s="1"/>
  <c r="F752" i="110" s="1"/>
  <c r="F750" i="110" s="1"/>
  <c r="E756" i="110"/>
  <c r="D756" i="110"/>
  <c r="C756" i="110" s="1"/>
  <c r="I755" i="110"/>
  <c r="I753" i="110" s="1"/>
  <c r="I751" i="110" s="1"/>
  <c r="E755" i="110"/>
  <c r="E753" i="110" s="1"/>
  <c r="E751" i="110" s="1"/>
  <c r="C738" i="110"/>
  <c r="C737" i="110"/>
  <c r="C736" i="110"/>
  <c r="C735" i="110"/>
  <c r="C734" i="110"/>
  <c r="C733" i="110"/>
  <c r="I732" i="110"/>
  <c r="I730" i="110" s="1"/>
  <c r="H732" i="110"/>
  <c r="G732" i="110"/>
  <c r="F732" i="110"/>
  <c r="F730" i="110" s="1"/>
  <c r="E732" i="110"/>
  <c r="D732" i="110"/>
  <c r="I731" i="110"/>
  <c r="H731" i="110"/>
  <c r="H729" i="110" s="1"/>
  <c r="G731" i="110"/>
  <c r="G729" i="110" s="1"/>
  <c r="F731" i="110"/>
  <c r="E731" i="110"/>
  <c r="D731" i="110"/>
  <c r="D729" i="110" s="1"/>
  <c r="C731" i="110"/>
  <c r="H730" i="110"/>
  <c r="G730" i="110"/>
  <c r="D730" i="110"/>
  <c r="I729" i="110"/>
  <c r="F729" i="110"/>
  <c r="E729" i="110"/>
  <c r="C726" i="110"/>
  <c r="C725" i="110"/>
  <c r="C724" i="110"/>
  <c r="C723" i="110"/>
  <c r="I720" i="110"/>
  <c r="H720" i="110"/>
  <c r="E720" i="110"/>
  <c r="C722" i="110"/>
  <c r="I719" i="110"/>
  <c r="H719" i="110"/>
  <c r="H717" i="110" s="1"/>
  <c r="D719" i="110"/>
  <c r="D717" i="110" s="1"/>
  <c r="G720" i="110"/>
  <c r="F720" i="110"/>
  <c r="F718" i="110" s="1"/>
  <c r="D720" i="110"/>
  <c r="G719" i="110"/>
  <c r="G717" i="110" s="1"/>
  <c r="F719" i="110"/>
  <c r="E719" i="110"/>
  <c r="C709" i="110"/>
  <c r="C708" i="110"/>
  <c r="I707" i="110"/>
  <c r="H707" i="110"/>
  <c r="G707" i="110"/>
  <c r="G705" i="110" s="1"/>
  <c r="F707" i="110"/>
  <c r="E707" i="110"/>
  <c r="D707" i="110"/>
  <c r="D705" i="110" s="1"/>
  <c r="C707" i="110"/>
  <c r="I706" i="110"/>
  <c r="I704" i="110" s="1"/>
  <c r="I626" i="110" s="1"/>
  <c r="H706" i="110"/>
  <c r="H704" i="110" s="1"/>
  <c r="G706" i="110"/>
  <c r="G704" i="110" s="1"/>
  <c r="F706" i="110"/>
  <c r="F704" i="110" s="1"/>
  <c r="E706" i="110"/>
  <c r="E704" i="110" s="1"/>
  <c r="D706" i="110"/>
  <c r="I705" i="110"/>
  <c r="H705" i="110"/>
  <c r="F705" i="110"/>
  <c r="E705" i="110"/>
  <c r="C703" i="110"/>
  <c r="C702" i="110"/>
  <c r="C701" i="110"/>
  <c r="C700" i="110"/>
  <c r="I699" i="110"/>
  <c r="I697" i="110" s="1"/>
  <c r="H699" i="110"/>
  <c r="G699" i="110"/>
  <c r="C699" i="110" s="1"/>
  <c r="F699" i="110"/>
  <c r="F697" i="110" s="1"/>
  <c r="E699" i="110"/>
  <c r="D699" i="110"/>
  <c r="I698" i="110"/>
  <c r="H698" i="110"/>
  <c r="G698" i="110"/>
  <c r="G696" i="110" s="1"/>
  <c r="F698" i="110"/>
  <c r="F696" i="110" s="1"/>
  <c r="E698" i="110"/>
  <c r="D698" i="110"/>
  <c r="H697" i="110"/>
  <c r="E697" i="110"/>
  <c r="D697" i="110"/>
  <c r="I696" i="110"/>
  <c r="H696" i="110"/>
  <c r="E696" i="110"/>
  <c r="D696" i="110"/>
  <c r="D695" i="110"/>
  <c r="D693" i="110" s="1"/>
  <c r="E674" i="110"/>
  <c r="C685" i="110"/>
  <c r="C684" i="110"/>
  <c r="E673" i="110"/>
  <c r="E610" i="110" s="1"/>
  <c r="C683" i="110"/>
  <c r="C682" i="110"/>
  <c r="C681" i="110"/>
  <c r="C680" i="110"/>
  <c r="C679" i="110"/>
  <c r="C678" i="110"/>
  <c r="C677" i="110"/>
  <c r="C676" i="110"/>
  <c r="C675" i="110"/>
  <c r="I674" i="110"/>
  <c r="H674" i="110"/>
  <c r="G674" i="110"/>
  <c r="F674" i="110"/>
  <c r="D674" i="110"/>
  <c r="I673" i="110"/>
  <c r="H673" i="110"/>
  <c r="G673" i="110"/>
  <c r="F673" i="110"/>
  <c r="D673" i="110"/>
  <c r="C672" i="110"/>
  <c r="C671" i="110"/>
  <c r="C670" i="110"/>
  <c r="C669" i="110"/>
  <c r="I668" i="110"/>
  <c r="H668" i="110"/>
  <c r="G668" i="110"/>
  <c r="F668" i="110"/>
  <c r="E668" i="110"/>
  <c r="D668" i="110"/>
  <c r="I667" i="110"/>
  <c r="H667" i="110"/>
  <c r="G667" i="110"/>
  <c r="F667" i="110"/>
  <c r="E667" i="110"/>
  <c r="D667" i="110"/>
  <c r="C666" i="110"/>
  <c r="C665" i="110"/>
  <c r="C664" i="110"/>
  <c r="C663" i="110"/>
  <c r="C662" i="110"/>
  <c r="C661" i="110"/>
  <c r="C660" i="110"/>
  <c r="I659" i="110"/>
  <c r="H659" i="110"/>
  <c r="G659" i="110"/>
  <c r="G647" i="110" s="1"/>
  <c r="F659" i="110"/>
  <c r="F647" i="110" s="1"/>
  <c r="E659" i="110"/>
  <c r="D659" i="110"/>
  <c r="C658" i="110"/>
  <c r="C657" i="110"/>
  <c r="C656" i="110"/>
  <c r="C655" i="110"/>
  <c r="C654" i="110"/>
  <c r="C653" i="110"/>
  <c r="C652" i="110"/>
  <c r="C651" i="110"/>
  <c r="C650" i="110"/>
  <c r="C649" i="110"/>
  <c r="I648" i="110"/>
  <c r="H648" i="110"/>
  <c r="H646" i="110" s="1"/>
  <c r="H644" i="110" s="1"/>
  <c r="G648" i="110"/>
  <c r="F648" i="110"/>
  <c r="F646" i="110" s="1"/>
  <c r="F644" i="110" s="1"/>
  <c r="E648" i="110"/>
  <c r="D648" i="110"/>
  <c r="I647" i="110"/>
  <c r="H647" i="110"/>
  <c r="E647" i="110"/>
  <c r="D647" i="110"/>
  <c r="C642" i="110"/>
  <c r="C641" i="110"/>
  <c r="C640" i="110"/>
  <c r="C639" i="110"/>
  <c r="I638" i="110"/>
  <c r="I601" i="110" s="1"/>
  <c r="I515" i="110" s="1"/>
  <c r="H638" i="110"/>
  <c r="G638" i="110"/>
  <c r="G601" i="110" s="1"/>
  <c r="G515" i="110" s="1"/>
  <c r="F638" i="110"/>
  <c r="E638" i="110"/>
  <c r="E601" i="110" s="1"/>
  <c r="E515" i="110" s="1"/>
  <c r="D638" i="110"/>
  <c r="I637" i="110"/>
  <c r="H637" i="110"/>
  <c r="H600" i="110" s="1"/>
  <c r="H514" i="110" s="1"/>
  <c r="G637" i="110"/>
  <c r="G600" i="110" s="1"/>
  <c r="G514" i="110" s="1"/>
  <c r="F637" i="110"/>
  <c r="F600" i="110" s="1"/>
  <c r="F514" i="110" s="1"/>
  <c r="E637" i="110"/>
  <c r="D637" i="110"/>
  <c r="I636" i="110"/>
  <c r="I634" i="110" s="1"/>
  <c r="D636" i="110"/>
  <c r="D634" i="110" s="1"/>
  <c r="C636" i="110"/>
  <c r="I635" i="110"/>
  <c r="I633" i="110" s="1"/>
  <c r="D635" i="110"/>
  <c r="H634" i="110"/>
  <c r="G634" i="110"/>
  <c r="F634" i="110"/>
  <c r="E634" i="110"/>
  <c r="H633" i="110"/>
  <c r="G633" i="110"/>
  <c r="F633" i="110"/>
  <c r="E633" i="110"/>
  <c r="H601" i="110"/>
  <c r="F601" i="110"/>
  <c r="D601" i="110"/>
  <c r="I600" i="110"/>
  <c r="I514" i="110" s="1"/>
  <c r="C591" i="110"/>
  <c r="C590" i="110"/>
  <c r="C589" i="110"/>
  <c r="C588" i="110"/>
  <c r="C587" i="110"/>
  <c r="C586" i="110"/>
  <c r="I585" i="110"/>
  <c r="I583" i="110" s="1"/>
  <c r="I581" i="110" s="1"/>
  <c r="I579" i="110" s="1"/>
  <c r="H585" i="110"/>
  <c r="H583" i="110" s="1"/>
  <c r="H581" i="110" s="1"/>
  <c r="H579" i="110" s="1"/>
  <c r="G585" i="110"/>
  <c r="G583" i="110" s="1"/>
  <c r="G581" i="110" s="1"/>
  <c r="G579" i="110" s="1"/>
  <c r="F585" i="110"/>
  <c r="F583" i="110" s="1"/>
  <c r="F581" i="110" s="1"/>
  <c r="F579" i="110" s="1"/>
  <c r="E585" i="110"/>
  <c r="E583" i="110" s="1"/>
  <c r="E581" i="110" s="1"/>
  <c r="E579" i="110" s="1"/>
  <c r="D585" i="110"/>
  <c r="D583" i="110" s="1"/>
  <c r="C585" i="110"/>
  <c r="I584" i="110"/>
  <c r="I582" i="110" s="1"/>
  <c r="I580" i="110" s="1"/>
  <c r="I578" i="110" s="1"/>
  <c r="H584" i="110"/>
  <c r="H582" i="110" s="1"/>
  <c r="H580" i="110" s="1"/>
  <c r="H578" i="110" s="1"/>
  <c r="G584" i="110"/>
  <c r="G582" i="110" s="1"/>
  <c r="G580" i="110" s="1"/>
  <c r="G578" i="110" s="1"/>
  <c r="F584" i="110"/>
  <c r="F582" i="110" s="1"/>
  <c r="E584" i="110"/>
  <c r="E582" i="110" s="1"/>
  <c r="D584" i="110"/>
  <c r="D582" i="110"/>
  <c r="D580" i="110" s="1"/>
  <c r="D578" i="110" s="1"/>
  <c r="C572" i="110"/>
  <c r="C571" i="110"/>
  <c r="I570" i="110"/>
  <c r="C570" i="110"/>
  <c r="I569" i="110"/>
  <c r="I567" i="110" s="1"/>
  <c r="C569" i="110"/>
  <c r="I568" i="110"/>
  <c r="H568" i="110"/>
  <c r="G568" i="110"/>
  <c r="F568" i="110"/>
  <c r="E568" i="110"/>
  <c r="D568" i="110"/>
  <c r="D566" i="110" s="1"/>
  <c r="H567" i="110"/>
  <c r="H565" i="110" s="1"/>
  <c r="H563" i="110" s="1"/>
  <c r="H561" i="110" s="1"/>
  <c r="H559" i="110" s="1"/>
  <c r="G567" i="110"/>
  <c r="F567" i="110"/>
  <c r="F565" i="110" s="1"/>
  <c r="F563" i="110" s="1"/>
  <c r="F561" i="110" s="1"/>
  <c r="F559" i="110" s="1"/>
  <c r="E567" i="110"/>
  <c r="D567" i="110"/>
  <c r="H566" i="110"/>
  <c r="H564" i="110" s="1"/>
  <c r="H562" i="110" s="1"/>
  <c r="H560" i="110" s="1"/>
  <c r="G566" i="110"/>
  <c r="G564" i="110" s="1"/>
  <c r="G562" i="110" s="1"/>
  <c r="G560" i="110" s="1"/>
  <c r="F566" i="110"/>
  <c r="F564" i="110" s="1"/>
  <c r="F562" i="110" s="1"/>
  <c r="F560" i="110" s="1"/>
  <c r="H515" i="110"/>
  <c r="F515" i="110"/>
  <c r="C505" i="110"/>
  <c r="C504" i="110"/>
  <c r="C503" i="110"/>
  <c r="C502" i="110"/>
  <c r="C501" i="110"/>
  <c r="C500" i="110"/>
  <c r="C499" i="110"/>
  <c r="C498" i="110"/>
  <c r="F497" i="110"/>
  <c r="C497" i="110" s="1"/>
  <c r="F496" i="110"/>
  <c r="C496" i="110"/>
  <c r="C495" i="110"/>
  <c r="C494" i="110"/>
  <c r="F493" i="110"/>
  <c r="C493" i="110" s="1"/>
  <c r="F492" i="110"/>
  <c r="C492" i="110" s="1"/>
  <c r="F491" i="110"/>
  <c r="C491" i="110" s="1"/>
  <c r="F490" i="110"/>
  <c r="C490" i="110" s="1"/>
  <c r="F489" i="110"/>
  <c r="C489" i="110"/>
  <c r="F488" i="110"/>
  <c r="F484" i="110" s="1"/>
  <c r="F482" i="110" s="1"/>
  <c r="C488" i="110"/>
  <c r="C487" i="110"/>
  <c r="C486" i="110"/>
  <c r="I485" i="110"/>
  <c r="H485" i="110"/>
  <c r="G485" i="110"/>
  <c r="G483" i="110" s="1"/>
  <c r="E485" i="110"/>
  <c r="E483" i="110" s="1"/>
  <c r="D485" i="110"/>
  <c r="D483" i="110" s="1"/>
  <c r="D481" i="110" s="1"/>
  <c r="I484" i="110"/>
  <c r="I482" i="110" s="1"/>
  <c r="H484" i="110"/>
  <c r="H482" i="110" s="1"/>
  <c r="G484" i="110"/>
  <c r="G482" i="110" s="1"/>
  <c r="E484" i="110"/>
  <c r="E482" i="110" s="1"/>
  <c r="D484" i="110"/>
  <c r="D482" i="110" s="1"/>
  <c r="D478" i="110" s="1"/>
  <c r="I483" i="110"/>
  <c r="I479" i="110" s="1"/>
  <c r="I473" i="110" s="1"/>
  <c r="I471" i="110" s="1"/>
  <c r="H483" i="110"/>
  <c r="C477" i="110"/>
  <c r="I476" i="110"/>
  <c r="I474" i="110" s="1"/>
  <c r="H476" i="110"/>
  <c r="H474" i="110" s="1"/>
  <c r="G476" i="110"/>
  <c r="G474" i="110" s="1"/>
  <c r="F476" i="110"/>
  <c r="E476" i="110"/>
  <c r="D476" i="110"/>
  <c r="D474" i="110" s="1"/>
  <c r="I475" i="110"/>
  <c r="H475" i="110"/>
  <c r="G475" i="110"/>
  <c r="G2571" i="110" s="1"/>
  <c r="F475" i="110"/>
  <c r="F2571" i="110" s="1"/>
  <c r="E475" i="110"/>
  <c r="E2571" i="110" s="1"/>
  <c r="D475" i="110"/>
  <c r="C475" i="110" s="1"/>
  <c r="F474" i="110"/>
  <c r="F2570" i="110" s="1"/>
  <c r="E474" i="110"/>
  <c r="E2570" i="110" s="1"/>
  <c r="C468" i="110"/>
  <c r="C467" i="110"/>
  <c r="I466" i="110"/>
  <c r="I464" i="110" s="1"/>
  <c r="I462" i="110" s="1"/>
  <c r="I460" i="110" s="1"/>
  <c r="H466" i="110"/>
  <c r="G466" i="110"/>
  <c r="F466" i="110"/>
  <c r="F464" i="110" s="1"/>
  <c r="F462" i="110" s="1"/>
  <c r="F460" i="110" s="1"/>
  <c r="E466" i="110"/>
  <c r="D466" i="110"/>
  <c r="I465" i="110"/>
  <c r="H465" i="110"/>
  <c r="G465" i="110"/>
  <c r="G463" i="110" s="1"/>
  <c r="G461" i="110" s="1"/>
  <c r="G459" i="110" s="1"/>
  <c r="F465" i="110"/>
  <c r="F463" i="110" s="1"/>
  <c r="F461" i="110" s="1"/>
  <c r="F459" i="110" s="1"/>
  <c r="E465" i="110"/>
  <c r="E463" i="110" s="1"/>
  <c r="E461" i="110" s="1"/>
  <c r="E459" i="110" s="1"/>
  <c r="D465" i="110"/>
  <c r="H464" i="110"/>
  <c r="H462" i="110" s="1"/>
  <c r="H460" i="110" s="1"/>
  <c r="H458" i="110" s="1"/>
  <c r="E464" i="110"/>
  <c r="E462" i="110" s="1"/>
  <c r="E460" i="110" s="1"/>
  <c r="D464" i="110"/>
  <c r="D462" i="110" s="1"/>
  <c r="D460" i="110" s="1"/>
  <c r="I463" i="110"/>
  <c r="I461" i="110" s="1"/>
  <c r="I459" i="110" s="1"/>
  <c r="H463" i="110"/>
  <c r="H461" i="110" s="1"/>
  <c r="H459" i="110" s="1"/>
  <c r="D463" i="110"/>
  <c r="D461" i="110" s="1"/>
  <c r="C456" i="110"/>
  <c r="C455" i="110"/>
  <c r="C454" i="110"/>
  <c r="C453" i="110"/>
  <c r="I452" i="110"/>
  <c r="I450" i="110" s="1"/>
  <c r="H452" i="110"/>
  <c r="H450" i="110" s="1"/>
  <c r="G452" i="110"/>
  <c r="G450" i="110" s="1"/>
  <c r="G2548" i="110" s="1"/>
  <c r="F452" i="110"/>
  <c r="F450" i="110" s="1"/>
  <c r="E452" i="110"/>
  <c r="E450" i="110" s="1"/>
  <c r="E2548" i="110" s="1"/>
  <c r="D452" i="110"/>
  <c r="I451" i="110"/>
  <c r="I449" i="110" s="1"/>
  <c r="H451" i="110"/>
  <c r="H449" i="110" s="1"/>
  <c r="G451" i="110"/>
  <c r="G449" i="110" s="1"/>
  <c r="G2547" i="110" s="1"/>
  <c r="F451" i="110"/>
  <c r="F449" i="110" s="1"/>
  <c r="F2547" i="110" s="1"/>
  <c r="E451" i="110"/>
  <c r="E449" i="110" s="1"/>
  <c r="E2547" i="110" s="1"/>
  <c r="D451" i="110"/>
  <c r="D449" i="110" s="1"/>
  <c r="G447" i="110"/>
  <c r="F443" i="110"/>
  <c r="C443" i="110" s="1"/>
  <c r="F442" i="110"/>
  <c r="F441" i="110"/>
  <c r="C441" i="110" s="1"/>
  <c r="F440" i="110"/>
  <c r="C440" i="110" s="1"/>
  <c r="I439" i="110"/>
  <c r="I437" i="110" s="1"/>
  <c r="I435" i="110" s="1"/>
  <c r="I433" i="110" s="1"/>
  <c r="H439" i="110"/>
  <c r="H437" i="110" s="1"/>
  <c r="H435" i="110" s="1"/>
  <c r="H433" i="110" s="1"/>
  <c r="G439" i="110"/>
  <c r="G437" i="110" s="1"/>
  <c r="G435" i="110" s="1"/>
  <c r="G433" i="110" s="1"/>
  <c r="F439" i="110"/>
  <c r="F437" i="110" s="1"/>
  <c r="E439" i="110"/>
  <c r="D439" i="110"/>
  <c r="D437" i="110" s="1"/>
  <c r="D435" i="110" s="1"/>
  <c r="D433" i="110" s="1"/>
  <c r="I438" i="110"/>
  <c r="I436" i="110" s="1"/>
  <c r="I434" i="110" s="1"/>
  <c r="I432" i="110" s="1"/>
  <c r="I430" i="110" s="1"/>
  <c r="I428" i="110" s="1"/>
  <c r="H438" i="110"/>
  <c r="H436" i="110" s="1"/>
  <c r="H434" i="110" s="1"/>
  <c r="H432" i="110" s="1"/>
  <c r="H430" i="110" s="1"/>
  <c r="H428" i="110" s="1"/>
  <c r="G438" i="110"/>
  <c r="G436" i="110" s="1"/>
  <c r="G434" i="110" s="1"/>
  <c r="E438" i="110"/>
  <c r="D438" i="110"/>
  <c r="D436" i="110" s="1"/>
  <c r="D434" i="110" s="1"/>
  <c r="E436" i="110"/>
  <c r="E434" i="110"/>
  <c r="E432" i="110" s="1"/>
  <c r="G432" i="110"/>
  <c r="C426" i="110"/>
  <c r="C425" i="110"/>
  <c r="C424" i="110"/>
  <c r="C423" i="110"/>
  <c r="I422" i="110"/>
  <c r="H422" i="110"/>
  <c r="G422" i="110"/>
  <c r="F422" i="110"/>
  <c r="E422" i="110"/>
  <c r="D422" i="110"/>
  <c r="I421" i="110"/>
  <c r="H421" i="110"/>
  <c r="G421" i="110"/>
  <c r="F421" i="110"/>
  <c r="E421" i="110"/>
  <c r="D421" i="110"/>
  <c r="C421" i="110" s="1"/>
  <c r="C420" i="110"/>
  <c r="C419" i="110"/>
  <c r="I418" i="110"/>
  <c r="I410" i="110" s="1"/>
  <c r="H418" i="110"/>
  <c r="G418" i="110"/>
  <c r="F418" i="110"/>
  <c r="E418" i="110"/>
  <c r="D418" i="110"/>
  <c r="I417" i="110"/>
  <c r="I409" i="110" s="1"/>
  <c r="H417" i="110"/>
  <c r="H409" i="110" s="1"/>
  <c r="H407" i="110" s="1"/>
  <c r="H405" i="110" s="1"/>
  <c r="H403" i="110" s="1"/>
  <c r="H401" i="110" s="1"/>
  <c r="G417" i="110"/>
  <c r="F417" i="110"/>
  <c r="E417" i="110"/>
  <c r="D417" i="110"/>
  <c r="C416" i="110"/>
  <c r="C415" i="110"/>
  <c r="C414" i="110"/>
  <c r="C413" i="110"/>
  <c r="I412" i="110"/>
  <c r="H412" i="110"/>
  <c r="G412" i="110"/>
  <c r="F412" i="110"/>
  <c r="E412" i="110"/>
  <c r="D412" i="110"/>
  <c r="I411" i="110"/>
  <c r="H411" i="110"/>
  <c r="G411" i="110"/>
  <c r="F411" i="110"/>
  <c r="E411" i="110"/>
  <c r="D411" i="110"/>
  <c r="C411" i="110"/>
  <c r="F410" i="110"/>
  <c r="F408" i="110" s="1"/>
  <c r="F406" i="110" s="1"/>
  <c r="F404" i="110" s="1"/>
  <c r="F402" i="110" s="1"/>
  <c r="E410" i="110"/>
  <c r="G409" i="110"/>
  <c r="G407" i="110" s="1"/>
  <c r="G405" i="110" s="1"/>
  <c r="G403" i="110" s="1"/>
  <c r="G401" i="110" s="1"/>
  <c r="E409" i="110"/>
  <c r="D409" i="110"/>
  <c r="C399" i="110"/>
  <c r="C398" i="110"/>
  <c r="I397" i="110"/>
  <c r="I395" i="110" s="1"/>
  <c r="I393" i="110" s="1"/>
  <c r="I385" i="110" s="1"/>
  <c r="I383" i="110" s="1"/>
  <c r="H397" i="110"/>
  <c r="H395" i="110" s="1"/>
  <c r="G397" i="110"/>
  <c r="F397" i="110"/>
  <c r="E397" i="110"/>
  <c r="D397" i="110"/>
  <c r="I396" i="110"/>
  <c r="H396" i="110"/>
  <c r="H394" i="110" s="1"/>
  <c r="H392" i="110" s="1"/>
  <c r="H384" i="110" s="1"/>
  <c r="H382" i="110" s="1"/>
  <c r="G396" i="110"/>
  <c r="F396" i="110"/>
  <c r="E396" i="110"/>
  <c r="E394" i="110" s="1"/>
  <c r="E392" i="110" s="1"/>
  <c r="E384" i="110" s="1"/>
  <c r="E382" i="110" s="1"/>
  <c r="D396" i="110"/>
  <c r="G395" i="110"/>
  <c r="G393" i="110" s="1"/>
  <c r="F395" i="110"/>
  <c r="D395" i="110"/>
  <c r="I394" i="110"/>
  <c r="G394" i="110"/>
  <c r="G392" i="110" s="1"/>
  <c r="G384" i="110" s="1"/>
  <c r="G382" i="110" s="1"/>
  <c r="F394" i="110"/>
  <c r="F392" i="110" s="1"/>
  <c r="H393" i="110"/>
  <c r="F393" i="110"/>
  <c r="D393" i="110"/>
  <c r="I392" i="110"/>
  <c r="I384" i="110" s="1"/>
  <c r="I382" i="110" s="1"/>
  <c r="C391" i="110"/>
  <c r="C390" i="110"/>
  <c r="C389" i="110"/>
  <c r="C388" i="110"/>
  <c r="I387" i="110"/>
  <c r="H387" i="110"/>
  <c r="G387" i="110"/>
  <c r="F387" i="110"/>
  <c r="E387" i="110"/>
  <c r="D387" i="110"/>
  <c r="I386" i="110"/>
  <c r="H386" i="110"/>
  <c r="G386" i="110"/>
  <c r="F386" i="110"/>
  <c r="E386" i="110"/>
  <c r="D386" i="110"/>
  <c r="G365" i="110"/>
  <c r="F365" i="110"/>
  <c r="F364" i="110"/>
  <c r="E364" i="110"/>
  <c r="E363" i="110"/>
  <c r="C356" i="110"/>
  <c r="C355" i="110"/>
  <c r="C354" i="110"/>
  <c r="C353" i="110"/>
  <c r="C352" i="110"/>
  <c r="C351" i="110"/>
  <c r="C350" i="110"/>
  <c r="C349" i="110"/>
  <c r="F348" i="110"/>
  <c r="C348" i="110"/>
  <c r="F347" i="110"/>
  <c r="C346" i="110"/>
  <c r="C345" i="110"/>
  <c r="I344" i="110"/>
  <c r="I2596" i="110" s="1"/>
  <c r="H344" i="110"/>
  <c r="H2596" i="110" s="1"/>
  <c r="G344" i="110"/>
  <c r="G2596" i="110" s="1"/>
  <c r="F344" i="110"/>
  <c r="F2596" i="110" s="1"/>
  <c r="E344" i="110"/>
  <c r="E2596" i="110" s="1"/>
  <c r="D344" i="110"/>
  <c r="I343" i="110"/>
  <c r="H343" i="110"/>
  <c r="G343" i="110"/>
  <c r="G2595" i="110" s="1"/>
  <c r="E343" i="110"/>
  <c r="E2595" i="110" s="1"/>
  <c r="D343" i="110"/>
  <c r="D2595" i="110" s="1"/>
  <c r="H342" i="110"/>
  <c r="G342" i="110"/>
  <c r="F342" i="110"/>
  <c r="G341" i="110"/>
  <c r="C340" i="110"/>
  <c r="C339" i="110"/>
  <c r="C338" i="110"/>
  <c r="C337" i="110"/>
  <c r="G336" i="110"/>
  <c r="D336" i="110"/>
  <c r="G335" i="110"/>
  <c r="D335" i="110"/>
  <c r="C335" i="110" s="1"/>
  <c r="G334" i="110"/>
  <c r="C334" i="110"/>
  <c r="G333" i="110"/>
  <c r="C333" i="110" s="1"/>
  <c r="G332" i="110"/>
  <c r="C332" i="110"/>
  <c r="G331" i="110"/>
  <c r="C331" i="110" s="1"/>
  <c r="G330" i="110"/>
  <c r="C330" i="110" s="1"/>
  <c r="G329" i="110"/>
  <c r="C329" i="110" s="1"/>
  <c r="G328" i="110"/>
  <c r="C328" i="110"/>
  <c r="G327" i="110"/>
  <c r="C327" i="110"/>
  <c r="F326" i="110"/>
  <c r="D326" i="110"/>
  <c r="C326" i="110"/>
  <c r="F325" i="110"/>
  <c r="D325" i="110"/>
  <c r="D324" i="110"/>
  <c r="C324" i="110" s="1"/>
  <c r="D323" i="110"/>
  <c r="C323" i="110"/>
  <c r="G322" i="110"/>
  <c r="D322" i="110"/>
  <c r="C322" i="110" s="1"/>
  <c r="G321" i="110"/>
  <c r="D321" i="110"/>
  <c r="G320" i="110"/>
  <c r="D320" i="110"/>
  <c r="C320" i="110"/>
  <c r="G319" i="110"/>
  <c r="D319" i="110"/>
  <c r="C319" i="110"/>
  <c r="F318" i="110"/>
  <c r="D318" i="110"/>
  <c r="C318" i="110" s="1"/>
  <c r="F317" i="110"/>
  <c r="D317" i="110"/>
  <c r="C317" i="110" s="1"/>
  <c r="E316" i="110"/>
  <c r="D316" i="110"/>
  <c r="C316" i="110"/>
  <c r="E315" i="110"/>
  <c r="D315" i="110"/>
  <c r="C315" i="110"/>
  <c r="D314" i="110"/>
  <c r="C314" i="110"/>
  <c r="D313" i="110"/>
  <c r="C313" i="110"/>
  <c r="E312" i="110"/>
  <c r="C312" i="110" s="1"/>
  <c r="E311" i="110"/>
  <c r="E310" i="110"/>
  <c r="C310" i="110" s="1"/>
  <c r="E309" i="110"/>
  <c r="C309" i="110" s="1"/>
  <c r="F308" i="110"/>
  <c r="D308" i="110"/>
  <c r="C308" i="110" s="1"/>
  <c r="F307" i="110"/>
  <c r="D307" i="110"/>
  <c r="F306" i="110"/>
  <c r="D306" i="110"/>
  <c r="C306" i="110"/>
  <c r="F305" i="110"/>
  <c r="D305" i="110"/>
  <c r="C305" i="110"/>
  <c r="D304" i="110"/>
  <c r="C304" i="110"/>
  <c r="D303" i="110"/>
  <c r="C303" i="110"/>
  <c r="F302" i="110"/>
  <c r="C302" i="110" s="1"/>
  <c r="F301" i="110"/>
  <c r="C301" i="110" s="1"/>
  <c r="F300" i="110"/>
  <c r="C300" i="110" s="1"/>
  <c r="F299" i="110"/>
  <c r="C299" i="110"/>
  <c r="D298" i="110"/>
  <c r="C298" i="110" s="1"/>
  <c r="D297" i="110"/>
  <c r="C297" i="110"/>
  <c r="F296" i="110"/>
  <c r="D296" i="110"/>
  <c r="F295" i="110"/>
  <c r="D295" i="110"/>
  <c r="C295" i="110" s="1"/>
  <c r="D294" i="110"/>
  <c r="C294" i="110"/>
  <c r="D293" i="110"/>
  <c r="C293" i="110"/>
  <c r="D292" i="110"/>
  <c r="C292" i="110" s="1"/>
  <c r="D291" i="110"/>
  <c r="C291" i="110" s="1"/>
  <c r="D290" i="110"/>
  <c r="C290" i="110" s="1"/>
  <c r="D289" i="110"/>
  <c r="C289" i="110" s="1"/>
  <c r="D288" i="110"/>
  <c r="C288" i="110"/>
  <c r="D287" i="110"/>
  <c r="C287" i="110"/>
  <c r="F286" i="110"/>
  <c r="D286" i="110"/>
  <c r="C286" i="110"/>
  <c r="F285" i="110"/>
  <c r="D285" i="110"/>
  <c r="C285" i="110" s="1"/>
  <c r="D284" i="110"/>
  <c r="D283" i="110" s="1"/>
  <c r="C283" i="110" s="1"/>
  <c r="D282" i="110"/>
  <c r="D281" i="110" s="1"/>
  <c r="C281" i="110" s="1"/>
  <c r="C282" i="110"/>
  <c r="H280" i="110"/>
  <c r="C280" i="110" s="1"/>
  <c r="D280" i="110"/>
  <c r="H279" i="110"/>
  <c r="D279" i="110"/>
  <c r="C279" i="110" s="1"/>
  <c r="I278" i="110"/>
  <c r="D278" i="110"/>
  <c r="C278" i="110"/>
  <c r="I277" i="110"/>
  <c r="D277" i="110"/>
  <c r="C277" i="110"/>
  <c r="D276" i="110"/>
  <c r="I274" i="110"/>
  <c r="I272" i="110" s="1"/>
  <c r="D274" i="110"/>
  <c r="I273" i="110"/>
  <c r="I271" i="110" s="1"/>
  <c r="I269" i="110" s="1"/>
  <c r="I267" i="110" s="1"/>
  <c r="I251" i="110" s="1"/>
  <c r="D273" i="110"/>
  <c r="C273" i="110" s="1"/>
  <c r="H271" i="110"/>
  <c r="I270" i="110"/>
  <c r="I268" i="110" s="1"/>
  <c r="H269" i="110"/>
  <c r="H267" i="110" s="1"/>
  <c r="I266" i="110"/>
  <c r="D266" i="110"/>
  <c r="D262" i="110" s="1"/>
  <c r="I265" i="110"/>
  <c r="I261" i="110" s="1"/>
  <c r="D265" i="110"/>
  <c r="D261" i="110" s="1"/>
  <c r="C265" i="110"/>
  <c r="C264" i="110"/>
  <c r="C263" i="110"/>
  <c r="I262" i="110"/>
  <c r="H262" i="110"/>
  <c r="G262" i="110"/>
  <c r="F262" i="110"/>
  <c r="E262" i="110"/>
  <c r="E2594" i="110" s="1"/>
  <c r="E2592" i="110" s="1"/>
  <c r="H261" i="110"/>
  <c r="H2593" i="110" s="1"/>
  <c r="G261" i="110"/>
  <c r="G2593" i="110" s="1"/>
  <c r="F261" i="110"/>
  <c r="F2593" i="110" s="1"/>
  <c r="E261" i="110"/>
  <c r="E96" i="110" s="1"/>
  <c r="G259" i="110"/>
  <c r="F259" i="110"/>
  <c r="F258" i="110"/>
  <c r="D258" i="110"/>
  <c r="F257" i="110"/>
  <c r="F253" i="110" s="1"/>
  <c r="D257" i="110"/>
  <c r="C257" i="110" s="1"/>
  <c r="D256" i="110"/>
  <c r="C256" i="110" s="1"/>
  <c r="D255" i="110"/>
  <c r="I254" i="110"/>
  <c r="I2573" i="110" s="1"/>
  <c r="H254" i="110"/>
  <c r="H2573" i="110" s="1"/>
  <c r="G254" i="110"/>
  <c r="G2573" i="110" s="1"/>
  <c r="E254" i="110"/>
  <c r="E2573" i="110" s="1"/>
  <c r="I253" i="110"/>
  <c r="I2572" i="110" s="1"/>
  <c r="H253" i="110"/>
  <c r="G253" i="110"/>
  <c r="E253" i="110"/>
  <c r="E2572" i="110" s="1"/>
  <c r="F246" i="110"/>
  <c r="F244" i="110" s="1"/>
  <c r="F245" i="110"/>
  <c r="C245" i="110"/>
  <c r="I244" i="110"/>
  <c r="H244" i="110"/>
  <c r="H240" i="110" s="1"/>
  <c r="H2563" i="110" s="1"/>
  <c r="G244" i="110"/>
  <c r="G240" i="110" s="1"/>
  <c r="E244" i="110"/>
  <c r="E240" i="110" s="1"/>
  <c r="E2563" i="110" s="1"/>
  <c r="E2559" i="110" s="1"/>
  <c r="E2557" i="110" s="1"/>
  <c r="D244" i="110"/>
  <c r="I243" i="110"/>
  <c r="H243" i="110"/>
  <c r="H241" i="110" s="1"/>
  <c r="G243" i="110"/>
  <c r="G239" i="110" s="1"/>
  <c r="G2562" i="110" s="1"/>
  <c r="F243" i="110"/>
  <c r="E243" i="110"/>
  <c r="D243" i="110"/>
  <c r="H242" i="110"/>
  <c r="G242" i="110"/>
  <c r="D242" i="110"/>
  <c r="I241" i="110"/>
  <c r="G241" i="110"/>
  <c r="F241" i="110"/>
  <c r="D240" i="110"/>
  <c r="D2563" i="110" s="1"/>
  <c r="I239" i="110"/>
  <c r="I2562" i="110" s="1"/>
  <c r="H239" i="110"/>
  <c r="H2562" i="110" s="1"/>
  <c r="F239" i="110"/>
  <c r="F2562" i="110" s="1"/>
  <c r="I238" i="110"/>
  <c r="I236" i="110" s="1"/>
  <c r="I2561" i="110" s="1"/>
  <c r="D238" i="110"/>
  <c r="D237" i="110" s="1"/>
  <c r="C238" i="110"/>
  <c r="I237" i="110"/>
  <c r="I235" i="110" s="1"/>
  <c r="I2560" i="110" s="1"/>
  <c r="H237" i="110"/>
  <c r="G237" i="110"/>
  <c r="F237" i="110"/>
  <c r="F235" i="110" s="1"/>
  <c r="H236" i="110"/>
  <c r="H2561" i="110" s="1"/>
  <c r="G236" i="110"/>
  <c r="G2561" i="110" s="1"/>
  <c r="F236" i="110"/>
  <c r="F2561" i="110" s="1"/>
  <c r="E236" i="110"/>
  <c r="E2561" i="110" s="1"/>
  <c r="D236" i="110"/>
  <c r="D2561" i="110" s="1"/>
  <c r="H235" i="110"/>
  <c r="G235" i="110"/>
  <c r="E235" i="110"/>
  <c r="E2560" i="110" s="1"/>
  <c r="E234" i="110"/>
  <c r="E232" i="110" s="1"/>
  <c r="D229" i="110"/>
  <c r="C229" i="110" s="1"/>
  <c r="D228" i="110"/>
  <c r="C228" i="110"/>
  <c r="D227" i="110"/>
  <c r="C227" i="110"/>
  <c r="D226" i="110"/>
  <c r="C226" i="110"/>
  <c r="I225" i="110"/>
  <c r="I215" i="110" s="1"/>
  <c r="I213" i="110" s="1"/>
  <c r="D225" i="110"/>
  <c r="C225" i="110" s="1"/>
  <c r="I224" i="110"/>
  <c r="I214" i="110" s="1"/>
  <c r="I212" i="110" s="1"/>
  <c r="I84" i="110" s="1"/>
  <c r="D224" i="110"/>
  <c r="D223" i="110"/>
  <c r="C223" i="110" s="1"/>
  <c r="D222" i="110"/>
  <c r="C222" i="110" s="1"/>
  <c r="D221" i="110"/>
  <c r="C221" i="110"/>
  <c r="D220" i="110"/>
  <c r="C220" i="110"/>
  <c r="D219" i="110"/>
  <c r="C219" i="110"/>
  <c r="D218" i="110"/>
  <c r="D217" i="110"/>
  <c r="D216" i="110"/>
  <c r="C216" i="110" s="1"/>
  <c r="H215" i="110"/>
  <c r="H213" i="110" s="1"/>
  <c r="G215" i="110"/>
  <c r="F215" i="110"/>
  <c r="F213" i="110" s="1"/>
  <c r="E215" i="110"/>
  <c r="E213" i="110" s="1"/>
  <c r="H214" i="110"/>
  <c r="H212" i="110" s="1"/>
  <c r="H84" i="110" s="1"/>
  <c r="G214" i="110"/>
  <c r="G212" i="110" s="1"/>
  <c r="F214" i="110"/>
  <c r="E214" i="110"/>
  <c r="G213" i="110"/>
  <c r="F212" i="110"/>
  <c r="E212" i="110"/>
  <c r="E84" i="110" s="1"/>
  <c r="G211" i="110"/>
  <c r="G209" i="110" s="1"/>
  <c r="E211" i="110"/>
  <c r="E209" i="110" s="1"/>
  <c r="G210" i="110"/>
  <c r="G208" i="110" s="1"/>
  <c r="E206" i="110"/>
  <c r="E204" i="110" s="1"/>
  <c r="E194" i="110" s="1"/>
  <c r="D206" i="110"/>
  <c r="E205" i="110"/>
  <c r="E203" i="110" s="1"/>
  <c r="D205" i="110"/>
  <c r="D203" i="110" s="1"/>
  <c r="D193" i="110" s="1"/>
  <c r="D191" i="110" s="1"/>
  <c r="D189" i="110" s="1"/>
  <c r="D181" i="110" s="1"/>
  <c r="I204" i="110"/>
  <c r="H204" i="110"/>
  <c r="H194" i="110" s="1"/>
  <c r="G204" i="110"/>
  <c r="F204" i="110"/>
  <c r="I203" i="110"/>
  <c r="H203" i="110"/>
  <c r="G203" i="110"/>
  <c r="F203" i="110"/>
  <c r="C202" i="110"/>
  <c r="C201" i="110"/>
  <c r="D200" i="110"/>
  <c r="C200" i="110" s="1"/>
  <c r="D199" i="110"/>
  <c r="C199" i="110" s="1"/>
  <c r="I198" i="110"/>
  <c r="I196" i="110" s="1"/>
  <c r="E198" i="110"/>
  <c r="E196" i="110" s="1"/>
  <c r="D198" i="110"/>
  <c r="D196" i="110" s="1"/>
  <c r="I197" i="110"/>
  <c r="E197" i="110"/>
  <c r="D197" i="110"/>
  <c r="C197" i="110" s="1"/>
  <c r="H196" i="110"/>
  <c r="G196" i="110"/>
  <c r="F196" i="110"/>
  <c r="I195" i="110"/>
  <c r="H195" i="110"/>
  <c r="G195" i="110"/>
  <c r="F195" i="110"/>
  <c r="E195" i="110"/>
  <c r="D195" i="110"/>
  <c r="C195" i="110" s="1"/>
  <c r="H193" i="110"/>
  <c r="H108" i="110" s="1"/>
  <c r="H106" i="110" s="1"/>
  <c r="H104" i="110" s="1"/>
  <c r="G193" i="110"/>
  <c r="G191" i="110" s="1"/>
  <c r="G189" i="110" s="1"/>
  <c r="G181" i="110" s="1"/>
  <c r="G179" i="110" s="1"/>
  <c r="H191" i="110"/>
  <c r="H189" i="110" s="1"/>
  <c r="I188" i="110"/>
  <c r="D188" i="110"/>
  <c r="C188" i="110" s="1"/>
  <c r="I187" i="110"/>
  <c r="I185" i="110" s="1"/>
  <c r="I183" i="110" s="1"/>
  <c r="D187" i="110"/>
  <c r="C187" i="110" s="1"/>
  <c r="I186" i="110"/>
  <c r="I184" i="110" s="1"/>
  <c r="I103" i="110" s="1"/>
  <c r="H186" i="110"/>
  <c r="H184" i="110" s="1"/>
  <c r="G186" i="110"/>
  <c r="G184" i="110" s="1"/>
  <c r="F186" i="110"/>
  <c r="F184" i="110" s="1"/>
  <c r="F103" i="110" s="1"/>
  <c r="E186" i="110"/>
  <c r="E184" i="110" s="1"/>
  <c r="D186" i="110"/>
  <c r="H185" i="110"/>
  <c r="H183" i="110" s="1"/>
  <c r="G185" i="110"/>
  <c r="G183" i="110" s="1"/>
  <c r="F185" i="110"/>
  <c r="F183" i="110" s="1"/>
  <c r="E185" i="110"/>
  <c r="D185" i="110"/>
  <c r="D183" i="110" s="1"/>
  <c r="E183" i="110"/>
  <c r="I177" i="110"/>
  <c r="C177" i="110"/>
  <c r="I176" i="110"/>
  <c r="C176" i="110" s="1"/>
  <c r="D175" i="110"/>
  <c r="C175" i="110" s="1"/>
  <c r="D174" i="110"/>
  <c r="C174" i="110"/>
  <c r="D173" i="110"/>
  <c r="C173" i="110"/>
  <c r="D172" i="110"/>
  <c r="C172" i="110"/>
  <c r="D171" i="110"/>
  <c r="C171" i="110" s="1"/>
  <c r="D170" i="110"/>
  <c r="C170" i="110" s="1"/>
  <c r="I169" i="110"/>
  <c r="C169" i="110"/>
  <c r="I168" i="110"/>
  <c r="C168" i="110" s="1"/>
  <c r="D167" i="110"/>
  <c r="C167" i="110"/>
  <c r="D166" i="110"/>
  <c r="C166" i="110"/>
  <c r="C165" i="110"/>
  <c r="C164" i="110"/>
  <c r="D163" i="110"/>
  <c r="D162" i="110"/>
  <c r="C162" i="110" s="1"/>
  <c r="D161" i="110"/>
  <c r="C161" i="110" s="1"/>
  <c r="D160" i="110"/>
  <c r="D159" i="110"/>
  <c r="C159" i="110"/>
  <c r="D158" i="110"/>
  <c r="C158" i="110"/>
  <c r="H157" i="110"/>
  <c r="G157" i="110"/>
  <c r="F157" i="110"/>
  <c r="E157" i="110"/>
  <c r="H156" i="110"/>
  <c r="G156" i="110"/>
  <c r="F156" i="110"/>
  <c r="E156" i="110"/>
  <c r="E2484" i="110" s="1"/>
  <c r="E2482" i="110" s="1"/>
  <c r="C153" i="110"/>
  <c r="C152" i="110"/>
  <c r="F151" i="110"/>
  <c r="F147" i="110" s="1"/>
  <c r="F145" i="110" s="1"/>
  <c r="F143" i="110" s="1"/>
  <c r="F115" i="110" s="1"/>
  <c r="D151" i="110"/>
  <c r="F150" i="110"/>
  <c r="F146" i="110" s="1"/>
  <c r="D150" i="110"/>
  <c r="C150" i="110"/>
  <c r="I149" i="110"/>
  <c r="I147" i="110" s="1"/>
  <c r="D149" i="110"/>
  <c r="I148" i="110"/>
  <c r="D148" i="110"/>
  <c r="H147" i="110"/>
  <c r="H145" i="110" s="1"/>
  <c r="H143" i="110" s="1"/>
  <c r="G147" i="110"/>
  <c r="G145" i="110" s="1"/>
  <c r="G143" i="110" s="1"/>
  <c r="E147" i="110"/>
  <c r="E145" i="110" s="1"/>
  <c r="H146" i="110"/>
  <c r="H144" i="110" s="1"/>
  <c r="G146" i="110"/>
  <c r="G144" i="110" s="1"/>
  <c r="E146" i="110"/>
  <c r="E144" i="110"/>
  <c r="E142" i="110" s="1"/>
  <c r="E143" i="110"/>
  <c r="E115" i="110" s="1"/>
  <c r="H142" i="110"/>
  <c r="G142" i="110"/>
  <c r="C141" i="110"/>
  <c r="C140" i="110"/>
  <c r="I139" i="110"/>
  <c r="H139" i="110"/>
  <c r="G139" i="110"/>
  <c r="F139" i="110"/>
  <c r="E139" i="110"/>
  <c r="D139" i="110"/>
  <c r="I138" i="110"/>
  <c r="H138" i="110"/>
  <c r="G138" i="110"/>
  <c r="F138" i="110"/>
  <c r="F2478" i="110" s="1"/>
  <c r="E138" i="110"/>
  <c r="E86" i="110" s="1"/>
  <c r="D138" i="110"/>
  <c r="D86" i="110" s="1"/>
  <c r="D137" i="110"/>
  <c r="C137" i="110"/>
  <c r="D136" i="110"/>
  <c r="C136" i="110"/>
  <c r="D135" i="110"/>
  <c r="C135" i="110" s="1"/>
  <c r="D134" i="110"/>
  <c r="C134" i="110" s="1"/>
  <c r="D133" i="110"/>
  <c r="C133" i="110" s="1"/>
  <c r="D132" i="110"/>
  <c r="C132" i="110" s="1"/>
  <c r="G131" i="110"/>
  <c r="D131" i="110"/>
  <c r="C131" i="110"/>
  <c r="G130" i="110"/>
  <c r="D130" i="110"/>
  <c r="D129" i="110"/>
  <c r="C129" i="110"/>
  <c r="D128" i="110"/>
  <c r="C128" i="110" s="1"/>
  <c r="D127" i="110"/>
  <c r="C127" i="110" s="1"/>
  <c r="D126" i="110"/>
  <c r="C126" i="110"/>
  <c r="D125" i="110"/>
  <c r="C125" i="110" s="1"/>
  <c r="D124" i="110"/>
  <c r="C124" i="110"/>
  <c r="D123" i="110"/>
  <c r="C123" i="110"/>
  <c r="D122" i="110"/>
  <c r="C122" i="110" s="1"/>
  <c r="D121" i="110"/>
  <c r="C121" i="110"/>
  <c r="I120" i="110"/>
  <c r="D120" i="110"/>
  <c r="C120" i="110"/>
  <c r="D119" i="110"/>
  <c r="C119" i="110" s="1"/>
  <c r="I118" i="110"/>
  <c r="I116" i="110" s="1"/>
  <c r="D118" i="110"/>
  <c r="C118" i="110"/>
  <c r="I117" i="110"/>
  <c r="I85" i="110" s="1"/>
  <c r="H117" i="110"/>
  <c r="H2477" i="110" s="1"/>
  <c r="G117" i="110"/>
  <c r="F117" i="110"/>
  <c r="E117" i="110"/>
  <c r="H116" i="110"/>
  <c r="F116" i="110"/>
  <c r="E116" i="110"/>
  <c r="G103" i="110"/>
  <c r="I102" i="110"/>
  <c r="E102" i="110"/>
  <c r="I99" i="110"/>
  <c r="H99" i="110"/>
  <c r="G99" i="110"/>
  <c r="F99" i="110"/>
  <c r="E99" i="110"/>
  <c r="D99" i="110"/>
  <c r="I98" i="110"/>
  <c r="I54" i="110" s="1"/>
  <c r="H98" i="110"/>
  <c r="H54" i="110" s="1"/>
  <c r="G98" i="110"/>
  <c r="G54" i="110" s="1"/>
  <c r="E98" i="110"/>
  <c r="E54" i="110" s="1"/>
  <c r="D98" i="110"/>
  <c r="D54" i="110" s="1"/>
  <c r="H97" i="110"/>
  <c r="H53" i="110" s="1"/>
  <c r="E97" i="110"/>
  <c r="E53" i="110" s="1"/>
  <c r="H96" i="110"/>
  <c r="H94" i="110" s="1"/>
  <c r="G96" i="110"/>
  <c r="F96" i="110"/>
  <c r="H95" i="110"/>
  <c r="E95" i="110"/>
  <c r="I87" i="110"/>
  <c r="H87" i="110"/>
  <c r="G87" i="110"/>
  <c r="F87" i="110"/>
  <c r="E87" i="110"/>
  <c r="D87" i="110"/>
  <c r="I83" i="110"/>
  <c r="H83" i="110"/>
  <c r="G83" i="110"/>
  <c r="F83" i="110"/>
  <c r="E83" i="110"/>
  <c r="H82" i="110"/>
  <c r="G82" i="110"/>
  <c r="F82" i="110"/>
  <c r="E82" i="110"/>
  <c r="I55" i="110"/>
  <c r="H55" i="110"/>
  <c r="G55" i="110"/>
  <c r="F55" i="110"/>
  <c r="E55" i="110"/>
  <c r="F52" i="110"/>
  <c r="H51" i="110"/>
  <c r="G2570" i="110" l="1"/>
  <c r="G363" i="110"/>
  <c r="H192" i="110"/>
  <c r="H190" i="110" s="1"/>
  <c r="H182" i="110" s="1"/>
  <c r="H180" i="110" s="1"/>
  <c r="H109" i="110"/>
  <c r="H107" i="110" s="1"/>
  <c r="H105" i="110" s="1"/>
  <c r="C2583" i="110"/>
  <c r="D2581" i="110"/>
  <c r="C2581" i="110" s="1"/>
  <c r="C1522" i="110"/>
  <c r="C706" i="110"/>
  <c r="D704" i="110"/>
  <c r="G2081" i="110"/>
  <c r="G2079" i="110" s="1"/>
  <c r="G2077" i="110" s="1"/>
  <c r="H599" i="110"/>
  <c r="H513" i="110" s="1"/>
  <c r="H632" i="110"/>
  <c r="H630" i="110" s="1"/>
  <c r="H2081" i="110"/>
  <c r="H2079" i="110" s="1"/>
  <c r="H2077" i="110" s="1"/>
  <c r="H2062" i="110"/>
  <c r="I2062" i="110"/>
  <c r="I2081" i="110"/>
  <c r="I2079" i="110" s="1"/>
  <c r="I2077" i="110" s="1"/>
  <c r="E193" i="110"/>
  <c r="E108" i="110" s="1"/>
  <c r="E106" i="110" s="1"/>
  <c r="E104" i="110" s="1"/>
  <c r="E100" i="110" s="1"/>
  <c r="D2063" i="110"/>
  <c r="D2061" i="110" s="1"/>
  <c r="E51" i="110"/>
  <c r="H2478" i="110"/>
  <c r="H86" i="110"/>
  <c r="H80" i="110" s="1"/>
  <c r="F2484" i="110"/>
  <c r="F2482" i="110" s="1"/>
  <c r="F154" i="110"/>
  <c r="C336" i="110"/>
  <c r="I1151" i="110"/>
  <c r="I1149" i="110" s="1"/>
  <c r="I1147" i="110" s="1"/>
  <c r="I1293" i="110"/>
  <c r="I1291" i="110" s="1"/>
  <c r="I1283" i="110" s="1"/>
  <c r="I2478" i="110"/>
  <c r="I86" i="110"/>
  <c r="F2545" i="110"/>
  <c r="C995" i="110"/>
  <c r="F2082" i="110"/>
  <c r="F2080" i="110" s="1"/>
  <c r="F2078" i="110" s="1"/>
  <c r="G2082" i="110"/>
  <c r="G2080" i="110" s="1"/>
  <c r="G2078" i="110" s="1"/>
  <c r="C2406" i="110"/>
  <c r="E2485" i="110"/>
  <c r="E2483" i="110" s="1"/>
  <c r="E155" i="110"/>
  <c r="E113" i="110" s="1"/>
  <c r="G272" i="110"/>
  <c r="G270" i="110" s="1"/>
  <c r="G268" i="110" s="1"/>
  <c r="G2579" i="110" s="1"/>
  <c r="F1535" i="110"/>
  <c r="E1694" i="110"/>
  <c r="E1692" i="110" s="1"/>
  <c r="E1690" i="110" s="1"/>
  <c r="E1688" i="110" s="1"/>
  <c r="G1916" i="110"/>
  <c r="G1914" i="110" s="1"/>
  <c r="G1912" i="110" s="1"/>
  <c r="G1910" i="110" s="1"/>
  <c r="E30" i="110"/>
  <c r="D1336" i="110"/>
  <c r="C1336" i="110" s="1"/>
  <c r="E1961" i="110"/>
  <c r="E1959" i="110" s="1"/>
  <c r="H2485" i="110"/>
  <c r="H2483" i="110" s="1"/>
  <c r="H155" i="110"/>
  <c r="E2546" i="110"/>
  <c r="H379" i="110"/>
  <c r="H377" i="110" s="1"/>
  <c r="H375" i="110" s="1"/>
  <c r="H373" i="110" s="1"/>
  <c r="C1653" i="110"/>
  <c r="I1649" i="110"/>
  <c r="C1649" i="110" s="1"/>
  <c r="E31" i="110"/>
  <c r="C838" i="110"/>
  <c r="F1154" i="110"/>
  <c r="F1152" i="110" s="1"/>
  <c r="F1150" i="110" s="1"/>
  <c r="F1148" i="110" s="1"/>
  <c r="C1930" i="110"/>
  <c r="D822" i="110"/>
  <c r="D820" i="110" s="1"/>
  <c r="D818" i="110" s="1"/>
  <c r="C2437" i="110"/>
  <c r="C83" i="110"/>
  <c r="F2548" i="110"/>
  <c r="F448" i="110"/>
  <c r="E1693" i="110"/>
  <c r="E1691" i="110" s="1"/>
  <c r="E1689" i="110" s="1"/>
  <c r="E1687" i="110" s="1"/>
  <c r="D2596" i="110"/>
  <c r="C2596" i="110" s="1"/>
  <c r="D342" i="110"/>
  <c r="G556" i="110"/>
  <c r="G565" i="110"/>
  <c r="G563" i="110" s="1"/>
  <c r="G561" i="110" s="1"/>
  <c r="G559" i="110" s="1"/>
  <c r="C2093" i="110"/>
  <c r="D2160" i="110"/>
  <c r="D2158" i="110" s="1"/>
  <c r="D2414" i="110"/>
  <c r="D2065" i="110" s="1"/>
  <c r="C2221" i="110"/>
  <c r="E2414" i="110"/>
  <c r="I1537" i="110"/>
  <c r="H1693" i="110"/>
  <c r="H1691" i="110" s="1"/>
  <c r="H1689" i="110" s="1"/>
  <c r="H1687" i="110" s="1"/>
  <c r="H1673" i="110" s="1"/>
  <c r="F2160" i="110"/>
  <c r="F2158" i="110" s="1"/>
  <c r="F2156" i="110" s="1"/>
  <c r="F2154" i="110" s="1"/>
  <c r="F2152" i="110" s="1"/>
  <c r="E85" i="110"/>
  <c r="F385" i="110"/>
  <c r="F383" i="110" s="1"/>
  <c r="F366" i="110"/>
  <c r="F35" i="110" s="1"/>
  <c r="F1916" i="110"/>
  <c r="F1914" i="110" s="1"/>
  <c r="F1912" i="110" s="1"/>
  <c r="F1910" i="110" s="1"/>
  <c r="F1746" i="110" s="1"/>
  <c r="I407" i="110"/>
  <c r="I405" i="110" s="1"/>
  <c r="I403" i="110" s="1"/>
  <c r="I401" i="110" s="1"/>
  <c r="I379" i="110"/>
  <c r="I377" i="110" s="1"/>
  <c r="I375" i="110" s="1"/>
  <c r="I373" i="110" s="1"/>
  <c r="I2571" i="110"/>
  <c r="I364" i="110"/>
  <c r="I31" i="110" s="1"/>
  <c r="F821" i="110"/>
  <c r="F819" i="110" s="1"/>
  <c r="F817" i="110" s="1"/>
  <c r="F815" i="110" s="1"/>
  <c r="F813" i="110" s="1"/>
  <c r="C827" i="110"/>
  <c r="C1035" i="110"/>
  <c r="C418" i="110"/>
  <c r="H557" i="110"/>
  <c r="H555" i="110" s="1"/>
  <c r="H553" i="110" s="1"/>
  <c r="H551" i="110" s="1"/>
  <c r="H549" i="110" s="1"/>
  <c r="D754" i="110"/>
  <c r="D752" i="110" s="1"/>
  <c r="F861" i="110"/>
  <c r="F859" i="110" s="1"/>
  <c r="F857" i="110" s="1"/>
  <c r="C1246" i="110"/>
  <c r="D1244" i="110"/>
  <c r="D625" i="110" s="1"/>
  <c r="C1393" i="110"/>
  <c r="C1457" i="110"/>
  <c r="D843" i="110"/>
  <c r="C843" i="110" s="1"/>
  <c r="C845" i="110"/>
  <c r="F144" i="110"/>
  <c r="F142" i="110" s="1"/>
  <c r="F2480" i="110" s="1"/>
  <c r="F2474" i="110" s="1"/>
  <c r="F2472" i="110" s="1"/>
  <c r="F92" i="110"/>
  <c r="F90" i="110" s="1"/>
  <c r="F88" i="110" s="1"/>
  <c r="C258" i="110"/>
  <c r="C674" i="110"/>
  <c r="E1351" i="110"/>
  <c r="E1349" i="110" s="1"/>
  <c r="E1347" i="110" s="1"/>
  <c r="H481" i="110"/>
  <c r="H479" i="110"/>
  <c r="H473" i="110" s="1"/>
  <c r="H471" i="110" s="1"/>
  <c r="I607" i="110"/>
  <c r="I521" i="110" s="1"/>
  <c r="I43" i="110" s="1"/>
  <c r="D694" i="110"/>
  <c r="D692" i="110" s="1"/>
  <c r="H2522" i="110"/>
  <c r="H616" i="110"/>
  <c r="H532" i="110" s="1"/>
  <c r="H60" i="110" s="1"/>
  <c r="G52" i="110"/>
  <c r="G50" i="110" s="1"/>
  <c r="G94" i="110"/>
  <c r="C635" i="110"/>
  <c r="D633" i="110"/>
  <c r="D598" i="110" s="1"/>
  <c r="G2478" i="110"/>
  <c r="G86" i="110"/>
  <c r="G34" i="110" s="1"/>
  <c r="C1313" i="110"/>
  <c r="G626" i="110"/>
  <c r="E2082" i="110"/>
  <c r="E2080" i="110" s="1"/>
  <c r="E2078" i="110" s="1"/>
  <c r="G2102" i="110"/>
  <c r="G2100" i="110" s="1"/>
  <c r="G2098" i="110" s="1"/>
  <c r="D599" i="110"/>
  <c r="H2484" i="110"/>
  <c r="H2482" i="110" s="1"/>
  <c r="H154" i="110"/>
  <c r="F2594" i="110"/>
  <c r="F2592" i="110" s="1"/>
  <c r="F260" i="110"/>
  <c r="E695" i="110"/>
  <c r="E693" i="110" s="1"/>
  <c r="I156" i="110"/>
  <c r="G2594" i="110"/>
  <c r="G2592" i="110" s="1"/>
  <c r="G260" i="110"/>
  <c r="D371" i="110"/>
  <c r="D369" i="110" s="1"/>
  <c r="H695" i="110"/>
  <c r="H693" i="110" s="1"/>
  <c r="H2492" i="110" s="1"/>
  <c r="H2490" i="110" s="1"/>
  <c r="H2488" i="110" s="1"/>
  <c r="H2594" i="110"/>
  <c r="H2592" i="110" s="1"/>
  <c r="H260" i="110"/>
  <c r="H645" i="110"/>
  <c r="H643" i="110" s="1"/>
  <c r="H631" i="110" s="1"/>
  <c r="H629" i="110" s="1"/>
  <c r="H718" i="110"/>
  <c r="H716" i="110" s="1"/>
  <c r="E1244" i="110"/>
  <c r="E625" i="110" s="1"/>
  <c r="E541" i="110" s="1"/>
  <c r="E71" i="110" s="1"/>
  <c r="C1300" i="110"/>
  <c r="D1294" i="110"/>
  <c r="D606" i="110" s="1"/>
  <c r="D520" i="110" s="1"/>
  <c r="D42" i="110" s="1"/>
  <c r="H1535" i="110"/>
  <c r="I1916" i="110"/>
  <c r="I1914" i="110" s="1"/>
  <c r="I1912" i="110" s="1"/>
  <c r="I1910" i="110" s="1"/>
  <c r="I1746" i="110" s="1"/>
  <c r="G2484" i="110"/>
  <c r="G2482" i="110" s="1"/>
  <c r="G154" i="110"/>
  <c r="C99" i="110"/>
  <c r="D55" i="110"/>
  <c r="C55" i="110" s="1"/>
  <c r="H372" i="110"/>
  <c r="H370" i="110" s="1"/>
  <c r="H368" i="110" s="1"/>
  <c r="G1316" i="110"/>
  <c r="G608" i="110" s="1"/>
  <c r="G522" i="110" s="1"/>
  <c r="G44" i="110" s="1"/>
  <c r="E2240" i="110"/>
  <c r="E2075" i="110" s="1"/>
  <c r="E545" i="110" s="1"/>
  <c r="E75" i="110" s="1"/>
  <c r="D83" i="110"/>
  <c r="F1693" i="110"/>
  <c r="F1691" i="110" s="1"/>
  <c r="F1689" i="110" s="1"/>
  <c r="F1687" i="110" s="1"/>
  <c r="C1942" i="110"/>
  <c r="G2240" i="110"/>
  <c r="G2075" i="110" s="1"/>
  <c r="G545" i="110" s="1"/>
  <c r="G75" i="110" s="1"/>
  <c r="F2274" i="110"/>
  <c r="F2272" i="110" s="1"/>
  <c r="F2270" i="110" s="1"/>
  <c r="F2268" i="110" s="1"/>
  <c r="F2266" i="110" s="1"/>
  <c r="I2593" i="110"/>
  <c r="I259" i="110"/>
  <c r="H2240" i="110"/>
  <c r="H2075" i="110" s="1"/>
  <c r="H545" i="110" s="1"/>
  <c r="H75" i="110" s="1"/>
  <c r="D2594" i="110"/>
  <c r="D260" i="110"/>
  <c r="G1755" i="110"/>
  <c r="G1753" i="110" s="1"/>
  <c r="G1751" i="110" s="1"/>
  <c r="G1749" i="110" s="1"/>
  <c r="I2240" i="110"/>
  <c r="I2075" i="110" s="1"/>
  <c r="I545" i="110" s="1"/>
  <c r="I75" i="110" s="1"/>
  <c r="H2274" i="110"/>
  <c r="H2272" i="110" s="1"/>
  <c r="H2270" i="110" s="1"/>
  <c r="H2268" i="110" s="1"/>
  <c r="H2266" i="110" s="1"/>
  <c r="I194" i="110"/>
  <c r="I109" i="110" s="1"/>
  <c r="I107" i="110" s="1"/>
  <c r="I105" i="110" s="1"/>
  <c r="I101" i="110" s="1"/>
  <c r="I2159" i="110"/>
  <c r="I2157" i="110" s="1"/>
  <c r="I2155" i="110" s="1"/>
  <c r="I2153" i="110" s="1"/>
  <c r="I2151" i="110" s="1"/>
  <c r="C2276" i="110"/>
  <c r="H2572" i="110"/>
  <c r="H251" i="110"/>
  <c r="C1575" i="110"/>
  <c r="E1537" i="110"/>
  <c r="E1535" i="110" s="1"/>
  <c r="F84" i="110"/>
  <c r="F32" i="110" s="1"/>
  <c r="C311" i="110"/>
  <c r="E271" i="110"/>
  <c r="E269" i="110" s="1"/>
  <c r="E267" i="110" s="1"/>
  <c r="E251" i="110" s="1"/>
  <c r="E249" i="110" s="1"/>
  <c r="G1693" i="110"/>
  <c r="G1691" i="110" s="1"/>
  <c r="G1689" i="110" s="1"/>
  <c r="G1687" i="110" s="1"/>
  <c r="G1673" i="110" s="1"/>
  <c r="H1694" i="110"/>
  <c r="H1692" i="110" s="1"/>
  <c r="H1690" i="110" s="1"/>
  <c r="H1688" i="110" s="1"/>
  <c r="H1674" i="110" s="1"/>
  <c r="G108" i="110"/>
  <c r="G106" i="110" s="1"/>
  <c r="G104" i="110" s="1"/>
  <c r="E598" i="110"/>
  <c r="E512" i="110" s="1"/>
  <c r="E32" i="110" s="1"/>
  <c r="H2571" i="110"/>
  <c r="H364" i="110"/>
  <c r="H31" i="110" s="1"/>
  <c r="D1694" i="110"/>
  <c r="D1692" i="110" s="1"/>
  <c r="D254" i="110"/>
  <c r="D2573" i="110" s="1"/>
  <c r="C224" i="110"/>
  <c r="I645" i="110"/>
  <c r="I643" i="110" s="1"/>
  <c r="I718" i="110"/>
  <c r="I716" i="110" s="1"/>
  <c r="F1258" i="110"/>
  <c r="E1294" i="110"/>
  <c r="C720" i="110"/>
  <c r="D718" i="110"/>
  <c r="F271" i="110"/>
  <c r="F269" i="110" s="1"/>
  <c r="F267" i="110" s="1"/>
  <c r="F251" i="110" s="1"/>
  <c r="C422" i="110"/>
  <c r="H2141" i="110"/>
  <c r="C2308" i="110"/>
  <c r="D2306" i="110"/>
  <c r="D2304" i="110" s="1"/>
  <c r="D2302" i="110" s="1"/>
  <c r="C266" i="110"/>
  <c r="G271" i="110"/>
  <c r="G269" i="110" s="1"/>
  <c r="G267" i="110" s="1"/>
  <c r="I611" i="110"/>
  <c r="E754" i="110"/>
  <c r="E752" i="110" s="1"/>
  <c r="C1735" i="110"/>
  <c r="D2048" i="110"/>
  <c r="C2048" i="110" s="1"/>
  <c r="D2047" i="110"/>
  <c r="D2038" i="110" s="1"/>
  <c r="C2038" i="110" s="1"/>
  <c r="G2156" i="110"/>
  <c r="G2154" i="110" s="1"/>
  <c r="G2152" i="110" s="1"/>
  <c r="H1154" i="110"/>
  <c r="H623" i="110" s="1"/>
  <c r="H2156" i="110"/>
  <c r="H2154" i="110" s="1"/>
  <c r="H2152" i="110" s="1"/>
  <c r="F409" i="110"/>
  <c r="C409" i="110" s="1"/>
  <c r="I695" i="110"/>
  <c r="I693" i="110" s="1"/>
  <c r="I2492" i="110" s="1"/>
  <c r="I2490" i="110" s="1"/>
  <c r="I2488" i="110" s="1"/>
  <c r="I2514" i="110"/>
  <c r="I2512" i="110" s="1"/>
  <c r="I2510" i="110" s="1"/>
  <c r="I816" i="110"/>
  <c r="I814" i="110" s="1"/>
  <c r="F624" i="110"/>
  <c r="F540" i="110" s="1"/>
  <c r="F70" i="110" s="1"/>
  <c r="G2305" i="110"/>
  <c r="G2303" i="110" s="1"/>
  <c r="G2301" i="110" s="1"/>
  <c r="G2299" i="110" s="1"/>
  <c r="G2297" i="110" s="1"/>
  <c r="C2410" i="110"/>
  <c r="F438" i="110"/>
  <c r="G718" i="110"/>
  <c r="H755" i="110"/>
  <c r="H753" i="110" s="1"/>
  <c r="H751" i="110" s="1"/>
  <c r="H2506" i="110" s="1"/>
  <c r="H2504" i="110" s="1"/>
  <c r="H2502" i="110" s="1"/>
  <c r="G624" i="110"/>
  <c r="G540" i="110" s="1"/>
  <c r="G70" i="110" s="1"/>
  <c r="I1244" i="110"/>
  <c r="I625" i="110" s="1"/>
  <c r="I541" i="110" s="1"/>
  <c r="I71" i="110" s="1"/>
  <c r="H2065" i="110"/>
  <c r="H527" i="110" s="1"/>
  <c r="H49" i="110" s="1"/>
  <c r="G836" i="110"/>
  <c r="G614" i="110" s="1"/>
  <c r="D1418" i="110"/>
  <c r="C1583" i="110"/>
  <c r="D146" i="110"/>
  <c r="D144" i="110" s="1"/>
  <c r="D755" i="110"/>
  <c r="C325" i="110"/>
  <c r="I717" i="110"/>
  <c r="I715" i="110" s="1"/>
  <c r="C1259" i="110"/>
  <c r="E2081" i="110"/>
  <c r="E2079" i="110" s="1"/>
  <c r="E2077" i="110" s="1"/>
  <c r="E2062" i="110"/>
  <c r="E2060" i="110" s="1"/>
  <c r="I2141" i="110"/>
  <c r="I2139" i="110" s="1"/>
  <c r="I2137" i="110" s="1"/>
  <c r="I2135" i="110" s="1"/>
  <c r="I2133" i="110" s="1"/>
  <c r="F2306" i="110"/>
  <c r="F2304" i="110" s="1"/>
  <c r="F2302" i="110" s="1"/>
  <c r="F2300" i="110" s="1"/>
  <c r="F2298" i="110" s="1"/>
  <c r="G85" i="110"/>
  <c r="I1418" i="110"/>
  <c r="I1416" i="110" s="1"/>
  <c r="I1414" i="110" s="1"/>
  <c r="I1412" i="110" s="1"/>
  <c r="I1410" i="110" s="1"/>
  <c r="F2081" i="110"/>
  <c r="F2079" i="110" s="1"/>
  <c r="F2077" i="110" s="1"/>
  <c r="C1329" i="110"/>
  <c r="H608" i="110"/>
  <c r="I1419" i="110"/>
  <c r="I1417" i="110" s="1"/>
  <c r="I1415" i="110" s="1"/>
  <c r="I1413" i="110" s="1"/>
  <c r="I1411" i="110" s="1"/>
  <c r="C1491" i="110"/>
  <c r="E1919" i="110"/>
  <c r="E1917" i="110" s="1"/>
  <c r="E1915" i="110" s="1"/>
  <c r="E1913" i="110" s="1"/>
  <c r="C1921" i="110"/>
  <c r="I1536" i="110"/>
  <c r="F1755" i="110"/>
  <c r="F1753" i="110" s="1"/>
  <c r="F1751" i="110" s="1"/>
  <c r="F1749" i="110" s="1"/>
  <c r="C2113" i="110"/>
  <c r="E2239" i="110"/>
  <c r="E2074" i="110" s="1"/>
  <c r="E544" i="110" s="1"/>
  <c r="E74" i="110" s="1"/>
  <c r="F2476" i="110"/>
  <c r="D156" i="110"/>
  <c r="C994" i="110"/>
  <c r="D2140" i="110"/>
  <c r="H2476" i="110"/>
  <c r="C848" i="110"/>
  <c r="C1668" i="110"/>
  <c r="H1755" i="110"/>
  <c r="H1753" i="110" s="1"/>
  <c r="H1751" i="110" s="1"/>
  <c r="H1749" i="110" s="1"/>
  <c r="C2203" i="110"/>
  <c r="F194" i="110"/>
  <c r="C830" i="110"/>
  <c r="E828" i="110"/>
  <c r="C889" i="110"/>
  <c r="D860" i="110"/>
  <c r="G2064" i="110"/>
  <c r="G526" i="110" s="1"/>
  <c r="G48" i="110" s="1"/>
  <c r="E624" i="110"/>
  <c r="E540" i="110" s="1"/>
  <c r="E70" i="110" s="1"/>
  <c r="E2306" i="110"/>
  <c r="E2304" i="110" s="1"/>
  <c r="E2302" i="110" s="1"/>
  <c r="E2300" i="110" s="1"/>
  <c r="C386" i="110"/>
  <c r="E846" i="110"/>
  <c r="H860" i="110"/>
  <c r="C1053" i="110"/>
  <c r="E1035" i="110"/>
  <c r="E861" i="110" s="1"/>
  <c r="C1103" i="110"/>
  <c r="H1243" i="110"/>
  <c r="H624" i="110" s="1"/>
  <c r="H540" i="110" s="1"/>
  <c r="H70" i="110" s="1"/>
  <c r="H1257" i="110"/>
  <c r="I1755" i="110"/>
  <c r="I1753" i="110" s="1"/>
  <c r="I1751" i="110" s="1"/>
  <c r="I1749" i="110" s="1"/>
  <c r="I1919" i="110"/>
  <c r="I1917" i="110" s="1"/>
  <c r="I1915" i="110" s="1"/>
  <c r="I1913" i="110" s="1"/>
  <c r="I1911" i="110" s="1"/>
  <c r="H2239" i="110"/>
  <c r="H2074" i="110" s="1"/>
  <c r="H544" i="110" s="1"/>
  <c r="H74" i="110" s="1"/>
  <c r="C2395" i="110"/>
  <c r="E2429" i="110"/>
  <c r="H92" i="110"/>
  <c r="H90" i="110" s="1"/>
  <c r="H88" i="110" s="1"/>
  <c r="G611" i="110"/>
  <c r="E717" i="110"/>
  <c r="E715" i="110" s="1"/>
  <c r="E713" i="110" s="1"/>
  <c r="E711" i="110" s="1"/>
  <c r="D821" i="110"/>
  <c r="I860" i="110"/>
  <c r="I858" i="110" s="1"/>
  <c r="I856" i="110" s="1"/>
  <c r="F860" i="110"/>
  <c r="D1046" i="110"/>
  <c r="C1046" i="110" s="1"/>
  <c r="D1044" i="110"/>
  <c r="C1044" i="110" s="1"/>
  <c r="E1154" i="110"/>
  <c r="E1152" i="110" s="1"/>
  <c r="E1150" i="110" s="1"/>
  <c r="E1148" i="110" s="1"/>
  <c r="I1243" i="110"/>
  <c r="I624" i="110" s="1"/>
  <c r="I540" i="110" s="1"/>
  <c r="I70" i="110" s="1"/>
  <c r="E1316" i="110"/>
  <c r="E1292" i="110" s="1"/>
  <c r="E1290" i="110" s="1"/>
  <c r="E1282" i="110" s="1"/>
  <c r="E1280" i="110" s="1"/>
  <c r="D1613" i="110"/>
  <c r="C1613" i="110" s="1"/>
  <c r="C2142" i="110"/>
  <c r="C2292" i="110"/>
  <c r="G194" i="110"/>
  <c r="C2577" i="110"/>
  <c r="F2477" i="110"/>
  <c r="F2475" i="110" s="1"/>
  <c r="G2545" i="110"/>
  <c r="C452" i="110"/>
  <c r="D450" i="110"/>
  <c r="D448" i="110" s="1"/>
  <c r="H611" i="110"/>
  <c r="F717" i="110"/>
  <c r="F715" i="110" s="1"/>
  <c r="C796" i="110"/>
  <c r="F836" i="110"/>
  <c r="F2520" i="110" s="1"/>
  <c r="C863" i="110"/>
  <c r="G860" i="110"/>
  <c r="G858" i="110" s="1"/>
  <c r="G856" i="110" s="1"/>
  <c r="G834" i="110" s="1"/>
  <c r="G832" i="110" s="1"/>
  <c r="F1095" i="110"/>
  <c r="C1276" i="110"/>
  <c r="D2240" i="110"/>
  <c r="C2257" i="110"/>
  <c r="D2103" i="110"/>
  <c r="D2101" i="110" s="1"/>
  <c r="H85" i="110"/>
  <c r="F837" i="110"/>
  <c r="F835" i="110" s="1"/>
  <c r="F833" i="110" s="1"/>
  <c r="F2479" i="110"/>
  <c r="G2591" i="110"/>
  <c r="H410" i="110"/>
  <c r="G610" i="110"/>
  <c r="D861" i="110"/>
  <c r="D623" i="110" s="1"/>
  <c r="E1095" i="110"/>
  <c r="C1240" i="110"/>
  <c r="G1754" i="110"/>
  <c r="G1752" i="110" s="1"/>
  <c r="G1750" i="110" s="1"/>
  <c r="G1748" i="110" s="1"/>
  <c r="G1746" i="110" s="1"/>
  <c r="I1967" i="110"/>
  <c r="C1967" i="110" s="1"/>
  <c r="C2261" i="110"/>
  <c r="H2275" i="110"/>
  <c r="H2273" i="110" s="1"/>
  <c r="H2271" i="110" s="1"/>
  <c r="H2269" i="110" s="1"/>
  <c r="H2267" i="110" s="1"/>
  <c r="G1294" i="110"/>
  <c r="G606" i="110" s="1"/>
  <c r="I2102" i="110"/>
  <c r="I2100" i="110" s="1"/>
  <c r="I2098" i="110" s="1"/>
  <c r="D610" i="110"/>
  <c r="C610" i="110" s="1"/>
  <c r="I846" i="110"/>
  <c r="I834" i="110" s="1"/>
  <c r="I832" i="110" s="1"/>
  <c r="H1258" i="110"/>
  <c r="H627" i="110" s="1"/>
  <c r="I1316" i="110"/>
  <c r="I1292" i="110" s="1"/>
  <c r="I1290" i="110" s="1"/>
  <c r="I1282" i="110" s="1"/>
  <c r="I1280" i="110" s="1"/>
  <c r="D1612" i="110"/>
  <c r="D1534" i="110" s="1"/>
  <c r="F1917" i="110"/>
  <c r="F1915" i="110" s="1"/>
  <c r="F1913" i="110" s="1"/>
  <c r="F1911" i="110" s="1"/>
  <c r="F1747" i="110" s="1"/>
  <c r="I2063" i="110"/>
  <c r="C2126" i="110"/>
  <c r="F2275" i="110"/>
  <c r="F2273" i="110" s="1"/>
  <c r="F2271" i="110" s="1"/>
  <c r="F2269" i="110" s="1"/>
  <c r="F2267" i="110" s="1"/>
  <c r="I2430" i="110"/>
  <c r="E2479" i="110"/>
  <c r="I157" i="110"/>
  <c r="C465" i="110"/>
  <c r="F610" i="110"/>
  <c r="C1114" i="110"/>
  <c r="G1917" i="110"/>
  <c r="G1915" i="110" s="1"/>
  <c r="G1913" i="110" s="1"/>
  <c r="G1911" i="110" s="1"/>
  <c r="E2103" i="110"/>
  <c r="E2101" i="110" s="1"/>
  <c r="E2099" i="110" s="1"/>
  <c r="C2146" i="110"/>
  <c r="C2258" i="110"/>
  <c r="C2419" i="110"/>
  <c r="C246" i="110"/>
  <c r="E365" i="110"/>
  <c r="H610" i="110"/>
  <c r="G627" i="110"/>
  <c r="C928" i="110"/>
  <c r="E1295" i="110"/>
  <c r="F1317" i="110"/>
  <c r="F609" i="110" s="1"/>
  <c r="F523" i="110" s="1"/>
  <c r="F45" i="110" s="1"/>
  <c r="C1492" i="110"/>
  <c r="G2103" i="110"/>
  <c r="G2101" i="110" s="1"/>
  <c r="G2099" i="110" s="1"/>
  <c r="C2147" i="110"/>
  <c r="C2247" i="110"/>
  <c r="C2448" i="110"/>
  <c r="H1094" i="110"/>
  <c r="H626" i="110" s="1"/>
  <c r="D1754" i="110"/>
  <c r="D1752" i="110" s="1"/>
  <c r="H2082" i="110"/>
  <c r="H2080" i="110" s="1"/>
  <c r="H2078" i="110" s="1"/>
  <c r="H2063" i="110"/>
  <c r="H2061" i="110" s="1"/>
  <c r="H2059" i="110" s="1"/>
  <c r="H2057" i="110" s="1"/>
  <c r="H2430" i="110"/>
  <c r="H2073" i="110" s="1"/>
  <c r="H2071" i="110" s="1"/>
  <c r="H2069" i="110" s="1"/>
  <c r="H2067" i="110" s="1"/>
  <c r="H2479" i="110"/>
  <c r="F193" i="110"/>
  <c r="F384" i="110"/>
  <c r="F382" i="110" s="1"/>
  <c r="I610" i="110"/>
  <c r="E1916" i="110"/>
  <c r="E1914" i="110" s="1"/>
  <c r="E1912" i="110" s="1"/>
  <c r="E1910" i="110" s="1"/>
  <c r="E1746" i="110" s="1"/>
  <c r="H2103" i="110"/>
  <c r="H2101" i="110" s="1"/>
  <c r="H2099" i="110" s="1"/>
  <c r="I2479" i="110"/>
  <c r="D215" i="110"/>
  <c r="D213" i="110" s="1"/>
  <c r="D646" i="110"/>
  <c r="D644" i="110" s="1"/>
  <c r="D611" i="110"/>
  <c r="C1757" i="110"/>
  <c r="C1890" i="110"/>
  <c r="I2103" i="110"/>
  <c r="I2101" i="110" s="1"/>
  <c r="I2099" i="110" s="1"/>
  <c r="C2248" i="110"/>
  <c r="C584" i="110"/>
  <c r="F611" i="110"/>
  <c r="I847" i="110"/>
  <c r="E860" i="110"/>
  <c r="E622" i="110" s="1"/>
  <c r="I1095" i="110"/>
  <c r="I627" i="110" s="1"/>
  <c r="D1154" i="110"/>
  <c r="C1154" i="110" s="1"/>
  <c r="I1317" i="110"/>
  <c r="C1540" i="110"/>
  <c r="C2171" i="110"/>
  <c r="H1532" i="110"/>
  <c r="H1530" i="110" s="1"/>
  <c r="H1528" i="110" s="1"/>
  <c r="H1526" i="110" s="1"/>
  <c r="H1132" i="110"/>
  <c r="H1130" i="110" s="1"/>
  <c r="H2534" i="110" s="1"/>
  <c r="H609" i="110"/>
  <c r="H523" i="110" s="1"/>
  <c r="H45" i="110" s="1"/>
  <c r="I1132" i="110"/>
  <c r="I1130" i="110" s="1"/>
  <c r="I609" i="110"/>
  <c r="I523" i="110" s="1"/>
  <c r="I45" i="110" s="1"/>
  <c r="G1132" i="110"/>
  <c r="G1130" i="110" s="1"/>
  <c r="G2534" i="110" s="1"/>
  <c r="E1132" i="110"/>
  <c r="E1130" i="110" s="1"/>
  <c r="E2534" i="110" s="1"/>
  <c r="D1132" i="110"/>
  <c r="D1130" i="110" s="1"/>
  <c r="D1122" i="110" s="1"/>
  <c r="D609" i="110"/>
  <c r="F1132" i="110"/>
  <c r="F1130" i="110" s="1"/>
  <c r="F2534" i="110" s="1"/>
  <c r="G1131" i="110"/>
  <c r="G1129" i="110" s="1"/>
  <c r="G1121" i="110" s="1"/>
  <c r="I1131" i="110"/>
  <c r="I1129" i="110" s="1"/>
  <c r="I2533" i="110" s="1"/>
  <c r="E1131" i="110"/>
  <c r="E1129" i="110" s="1"/>
  <c r="E2533" i="110" s="1"/>
  <c r="E2529" i="110" s="1"/>
  <c r="H1131" i="110"/>
  <c r="H1129" i="110" s="1"/>
  <c r="F1131" i="110"/>
  <c r="F1129" i="110" s="1"/>
  <c r="G715" i="110"/>
  <c r="G2498" i="110" s="1"/>
  <c r="G2496" i="110" s="1"/>
  <c r="G2494" i="110" s="1"/>
  <c r="F716" i="110"/>
  <c r="F714" i="110" s="1"/>
  <c r="F712" i="110" s="1"/>
  <c r="C673" i="110"/>
  <c r="C648" i="110"/>
  <c r="E478" i="110"/>
  <c r="E472" i="110" s="1"/>
  <c r="E470" i="110" s="1"/>
  <c r="E371" i="110"/>
  <c r="E369" i="110" s="1"/>
  <c r="E367" i="110" s="1"/>
  <c r="E361" i="110" s="1"/>
  <c r="E480" i="110"/>
  <c r="E481" i="110"/>
  <c r="E479" i="110"/>
  <c r="E473" i="110" s="1"/>
  <c r="E471" i="110" s="1"/>
  <c r="E372" i="110"/>
  <c r="E370" i="110" s="1"/>
  <c r="E368" i="110" s="1"/>
  <c r="E362" i="110" s="1"/>
  <c r="C466" i="110"/>
  <c r="D2484" i="110"/>
  <c r="C156" i="110"/>
  <c r="C154" i="110" s="1"/>
  <c r="D96" i="110"/>
  <c r="D154" i="110"/>
  <c r="F102" i="110"/>
  <c r="F645" i="110"/>
  <c r="F643" i="110" s="1"/>
  <c r="F631" i="110" s="1"/>
  <c r="F629" i="110" s="1"/>
  <c r="I145" i="110"/>
  <c r="I143" i="110" s="1"/>
  <c r="I93" i="110"/>
  <c r="F108" i="110"/>
  <c r="F106" i="110" s="1"/>
  <c r="F104" i="110" s="1"/>
  <c r="F191" i="110"/>
  <c r="F189" i="110" s="1"/>
  <c r="F181" i="110" s="1"/>
  <c r="F179" i="110" s="1"/>
  <c r="E749" i="110"/>
  <c r="E747" i="110" s="1"/>
  <c r="E109" i="110"/>
  <c r="E107" i="110" s="1"/>
  <c r="E105" i="110" s="1"/>
  <c r="E192" i="110"/>
  <c r="E190" i="110" s="1"/>
  <c r="E182" i="110" s="1"/>
  <c r="E180" i="110" s="1"/>
  <c r="D432" i="110"/>
  <c r="F749" i="110"/>
  <c r="F747" i="110" s="1"/>
  <c r="I431" i="110"/>
  <c r="I429" i="110" s="1"/>
  <c r="H181" i="110"/>
  <c r="H179" i="110" s="1"/>
  <c r="I577" i="110"/>
  <c r="I575" i="110" s="1"/>
  <c r="D513" i="110"/>
  <c r="F113" i="110"/>
  <c r="G577" i="110"/>
  <c r="G575" i="110" s="1"/>
  <c r="I2485" i="110"/>
  <c r="I2483" i="110" s="1"/>
  <c r="I155" i="110"/>
  <c r="I97" i="110"/>
  <c r="D179" i="110"/>
  <c r="E52" i="110"/>
  <c r="E50" i="110" s="1"/>
  <c r="E94" i="110"/>
  <c r="G645" i="110"/>
  <c r="G643" i="110" s="1"/>
  <c r="H431" i="110"/>
  <c r="H429" i="110" s="1"/>
  <c r="I458" i="110"/>
  <c r="I2570" i="110"/>
  <c r="I363" i="110"/>
  <c r="I557" i="110"/>
  <c r="I566" i="110"/>
  <c r="I564" i="110" s="1"/>
  <c r="I562" i="110" s="1"/>
  <c r="I560" i="110" s="1"/>
  <c r="E645" i="110"/>
  <c r="E643" i="110" s="1"/>
  <c r="E631" i="110" s="1"/>
  <c r="E629" i="110" s="1"/>
  <c r="D2492" i="110"/>
  <c r="D691" i="110"/>
  <c r="G694" i="110"/>
  <c r="G692" i="110" s="1"/>
  <c r="C732" i="110"/>
  <c r="E730" i="110"/>
  <c r="E718" i="110" s="1"/>
  <c r="E716" i="110" s="1"/>
  <c r="G757" i="110"/>
  <c r="C769" i="110"/>
  <c r="D819" i="110"/>
  <c r="I615" i="110"/>
  <c r="D2522" i="110"/>
  <c r="D1094" i="110"/>
  <c r="D858" i="110" s="1"/>
  <c r="C1096" i="110"/>
  <c r="D1133" i="110"/>
  <c r="C1135" i="110"/>
  <c r="D1516" i="110"/>
  <c r="G557" i="110"/>
  <c r="C1061" i="110"/>
  <c r="I2520" i="110"/>
  <c r="F2572" i="110"/>
  <c r="D2593" i="110"/>
  <c r="D259" i="110"/>
  <c r="C261" i="110"/>
  <c r="C259" i="110" s="1"/>
  <c r="I252" i="110"/>
  <c r="G431" i="110"/>
  <c r="G429" i="110" s="1"/>
  <c r="H2570" i="110"/>
  <c r="H363" i="110"/>
  <c r="I371" i="110"/>
  <c r="I369" i="110" s="1"/>
  <c r="I367" i="110" s="1"/>
  <c r="I478" i="110"/>
  <c r="I472" i="110" s="1"/>
  <c r="I470" i="110" s="1"/>
  <c r="I480" i="110"/>
  <c r="F577" i="110"/>
  <c r="F575" i="110" s="1"/>
  <c r="I631" i="110"/>
  <c r="I629" i="110" s="1"/>
  <c r="I598" i="110"/>
  <c r="I512" i="110" s="1"/>
  <c r="I32" i="110" s="1"/>
  <c r="D645" i="110"/>
  <c r="C667" i="110"/>
  <c r="F694" i="110"/>
  <c r="F692" i="110" s="1"/>
  <c r="F622" i="110"/>
  <c r="I2505" i="110"/>
  <c r="I2503" i="110" s="1"/>
  <c r="I2501" i="110" s="1"/>
  <c r="I748" i="110"/>
  <c r="I746" i="110" s="1"/>
  <c r="E824" i="110"/>
  <c r="E822" i="110" s="1"/>
  <c r="E607" i="110" s="1"/>
  <c r="C826" i="110"/>
  <c r="H2531" i="110"/>
  <c r="C1134" i="110"/>
  <c r="C1260" i="110"/>
  <c r="E1258" i="110"/>
  <c r="C1318" i="110"/>
  <c r="D1316" i="110"/>
  <c r="D1374" i="110"/>
  <c r="C149" i="110"/>
  <c r="C321" i="110"/>
  <c r="D616" i="110"/>
  <c r="C797" i="110"/>
  <c r="F846" i="110"/>
  <c r="C1077" i="110"/>
  <c r="C1123" i="110"/>
  <c r="D1960" i="110"/>
  <c r="C2218" i="110"/>
  <c r="E2214" i="110"/>
  <c r="E2160" i="110" s="1"/>
  <c r="E2158" i="110" s="1"/>
  <c r="I2484" i="110"/>
  <c r="I2482" i="110" s="1"/>
  <c r="I96" i="110"/>
  <c r="I154" i="110"/>
  <c r="C183" i="110"/>
  <c r="G2563" i="110"/>
  <c r="G2559" i="110" s="1"/>
  <c r="G2557" i="110" s="1"/>
  <c r="G234" i="110"/>
  <c r="G232" i="110" s="1"/>
  <c r="D576" i="110"/>
  <c r="I2476" i="110"/>
  <c r="I146" i="110"/>
  <c r="C146" i="110" s="1"/>
  <c r="C148" i="110"/>
  <c r="H2545" i="110"/>
  <c r="H210" i="110"/>
  <c r="H208" i="110" s="1"/>
  <c r="I2594" i="110"/>
  <c r="I260" i="110"/>
  <c r="D272" i="110"/>
  <c r="D275" i="110"/>
  <c r="C275" i="110" s="1"/>
  <c r="C276" i="110"/>
  <c r="C296" i="110"/>
  <c r="F272" i="110"/>
  <c r="I2547" i="110"/>
  <c r="I447" i="110"/>
  <c r="I365" i="110"/>
  <c r="I34" i="110" s="1"/>
  <c r="H371" i="110"/>
  <c r="H478" i="110"/>
  <c r="H472" i="110" s="1"/>
  <c r="H470" i="110" s="1"/>
  <c r="H480" i="110"/>
  <c r="E577" i="110"/>
  <c r="E575" i="110" s="1"/>
  <c r="G530" i="110"/>
  <c r="I646" i="110"/>
  <c r="I644" i="110" s="1"/>
  <c r="C704" i="110"/>
  <c r="E694" i="110"/>
  <c r="E692" i="110" s="1"/>
  <c r="E626" i="110"/>
  <c r="H748" i="110"/>
  <c r="H746" i="110" s="1"/>
  <c r="G822" i="110"/>
  <c r="G820" i="110" s="1"/>
  <c r="G818" i="110" s="1"/>
  <c r="C828" i="110"/>
  <c r="H615" i="110"/>
  <c r="G2531" i="110"/>
  <c r="I2045" i="110"/>
  <c r="I2043" i="110" s="1"/>
  <c r="I2041" i="110" s="1"/>
  <c r="I2038" i="110"/>
  <c r="I2036" i="110" s="1"/>
  <c r="I2034" i="110" s="1"/>
  <c r="I2032" i="110" s="1"/>
  <c r="D2271" i="110"/>
  <c r="G2275" i="110"/>
  <c r="G2273" i="110" s="1"/>
  <c r="G2271" i="110" s="1"/>
  <c r="G2269" i="110" s="1"/>
  <c r="G2267" i="110" s="1"/>
  <c r="C2277" i="110"/>
  <c r="F114" i="110"/>
  <c r="C215" i="110"/>
  <c r="G30" i="110"/>
  <c r="G92" i="110"/>
  <c r="D2478" i="110"/>
  <c r="C160" i="110"/>
  <c r="C185" i="110"/>
  <c r="C205" i="110"/>
  <c r="C203" i="110" s="1"/>
  <c r="I233" i="110"/>
  <c r="I231" i="110" s="1"/>
  <c r="C397" i="110"/>
  <c r="G576" i="110"/>
  <c r="G574" i="110" s="1"/>
  <c r="C659" i="110"/>
  <c r="F858" i="110"/>
  <c r="F856" i="110" s="1"/>
  <c r="C1160" i="110"/>
  <c r="H2480" i="110"/>
  <c r="H2474" i="110" s="1"/>
  <c r="H2472" i="110" s="1"/>
  <c r="H114" i="110"/>
  <c r="H112" i="110" s="1"/>
  <c r="I749" i="110"/>
  <c r="I747" i="110" s="1"/>
  <c r="I2506" i="110"/>
  <c r="I2504" i="110" s="1"/>
  <c r="I2502" i="110" s="1"/>
  <c r="G2521" i="110"/>
  <c r="C218" i="110"/>
  <c r="D214" i="110"/>
  <c r="F2560" i="110"/>
  <c r="F233" i="110"/>
  <c r="F231" i="110" s="1"/>
  <c r="H366" i="110"/>
  <c r="H385" i="110"/>
  <c r="H383" i="110" s="1"/>
  <c r="I380" i="110"/>
  <c r="I408" i="110"/>
  <c r="I406" i="110" s="1"/>
  <c r="I404" i="110" s="1"/>
  <c r="I402" i="110" s="1"/>
  <c r="H380" i="110"/>
  <c r="H408" i="110"/>
  <c r="H406" i="110" s="1"/>
  <c r="H404" i="110" s="1"/>
  <c r="H402" i="110" s="1"/>
  <c r="H2547" i="110"/>
  <c r="H447" i="110"/>
  <c r="H365" i="110"/>
  <c r="D581" i="110"/>
  <c r="C583" i="110"/>
  <c r="E2492" i="110"/>
  <c r="E2490" i="110" s="1"/>
  <c r="E2488" i="110" s="1"/>
  <c r="E691" i="110"/>
  <c r="E689" i="110" s="1"/>
  <c r="H606" i="110"/>
  <c r="H715" i="110"/>
  <c r="D750" i="110"/>
  <c r="E614" i="110"/>
  <c r="G615" i="110"/>
  <c r="F1294" i="110"/>
  <c r="C1296" i="110"/>
  <c r="F1316" i="110"/>
  <c r="C1328" i="110"/>
  <c r="D117" i="110"/>
  <c r="H52" i="110"/>
  <c r="H50" i="110" s="1"/>
  <c r="C138" i="110"/>
  <c r="I2521" i="110"/>
  <c r="F557" i="110"/>
  <c r="C601" i="110"/>
  <c r="C638" i="110"/>
  <c r="C698" i="110"/>
  <c r="C729" i="110"/>
  <c r="C888" i="110"/>
  <c r="E1674" i="110"/>
  <c r="D2571" i="110"/>
  <c r="D364" i="110"/>
  <c r="D142" i="110"/>
  <c r="G2572" i="110"/>
  <c r="G251" i="110"/>
  <c r="G249" i="110" s="1"/>
  <c r="G479" i="110"/>
  <c r="G473" i="110" s="1"/>
  <c r="G471" i="110" s="1"/>
  <c r="G481" i="110"/>
  <c r="G372" i="110"/>
  <c r="G370" i="110" s="1"/>
  <c r="G368" i="110" s="1"/>
  <c r="F2521" i="110"/>
  <c r="H2521" i="110"/>
  <c r="H103" i="110"/>
  <c r="D253" i="110"/>
  <c r="C255" i="110"/>
  <c r="G366" i="110"/>
  <c r="G35" i="110" s="1"/>
  <c r="C387" i="110"/>
  <c r="G385" i="110"/>
  <c r="G383" i="110" s="1"/>
  <c r="C412" i="110"/>
  <c r="G410" i="110"/>
  <c r="F380" i="110"/>
  <c r="F435" i="110"/>
  <c r="F433" i="110" s="1"/>
  <c r="I457" i="110"/>
  <c r="H576" i="110"/>
  <c r="H574" i="110" s="1"/>
  <c r="H2100" i="110"/>
  <c r="H2098" i="110" s="1"/>
  <c r="C2110" i="110"/>
  <c r="E448" i="110"/>
  <c r="F485" i="110"/>
  <c r="C568" i="110"/>
  <c r="C557" i="110" s="1"/>
  <c r="C555" i="110" s="1"/>
  <c r="C553" i="110" s="1"/>
  <c r="H691" i="110"/>
  <c r="H689" i="110" s="1"/>
  <c r="D753" i="110"/>
  <c r="C1184" i="110"/>
  <c r="C1227" i="110"/>
  <c r="E1957" i="110"/>
  <c r="E1955" i="110" s="1"/>
  <c r="E1949" i="110" s="1"/>
  <c r="E1947" i="110" s="1"/>
  <c r="C439" i="110"/>
  <c r="E437" i="110"/>
  <c r="E380" i="110" s="1"/>
  <c r="H457" i="110"/>
  <c r="D2570" i="110"/>
  <c r="D472" i="110"/>
  <c r="D363" i="110"/>
  <c r="C474" i="110"/>
  <c r="G371" i="110"/>
  <c r="G369" i="110" s="1"/>
  <c r="G367" i="110" s="1"/>
  <c r="G361" i="110" s="1"/>
  <c r="G478" i="110"/>
  <c r="G472" i="110" s="1"/>
  <c r="G470" i="110" s="1"/>
  <c r="G480" i="110"/>
  <c r="F599" i="110"/>
  <c r="F513" i="110" s="1"/>
  <c r="F632" i="110"/>
  <c r="F630" i="110" s="1"/>
  <c r="F2523" i="110"/>
  <c r="F617" i="110"/>
  <c r="F533" i="110" s="1"/>
  <c r="F61" i="110" s="1"/>
  <c r="G2523" i="110"/>
  <c r="G617" i="110"/>
  <c r="G533" i="110" s="1"/>
  <c r="G61" i="110" s="1"/>
  <c r="D1717" i="110"/>
  <c r="C1717" i="110" s="1"/>
  <c r="C1719" i="110"/>
  <c r="D2119" i="110"/>
  <c r="C436" i="110"/>
  <c r="G445" i="110"/>
  <c r="H861" i="110"/>
  <c r="H859" i="110" s="1"/>
  <c r="H857" i="110" s="1"/>
  <c r="E2545" i="110"/>
  <c r="E210" i="110"/>
  <c r="E208" i="110" s="1"/>
  <c r="H2520" i="110"/>
  <c r="H102" i="110"/>
  <c r="C130" i="110"/>
  <c r="G116" i="110"/>
  <c r="I2595" i="110"/>
  <c r="I2591" i="110" s="1"/>
  <c r="I341" i="110"/>
  <c r="I249" i="110" s="1"/>
  <c r="F371" i="110"/>
  <c r="F478" i="110"/>
  <c r="F2578" i="110" s="1"/>
  <c r="F480" i="110"/>
  <c r="F816" i="110"/>
  <c r="F814" i="110" s="1"/>
  <c r="I614" i="110"/>
  <c r="E2523" i="110"/>
  <c r="E617" i="110"/>
  <c r="E533" i="110" s="1"/>
  <c r="E61" i="110" s="1"/>
  <c r="C1729" i="110"/>
  <c r="I1717" i="110"/>
  <c r="I1693" i="110" s="1"/>
  <c r="I1691" i="110" s="1"/>
  <c r="I1689" i="110" s="1"/>
  <c r="I1687" i="110" s="1"/>
  <c r="I1673" i="110" s="1"/>
  <c r="C1394" i="110"/>
  <c r="C87" i="110"/>
  <c r="H93" i="110"/>
  <c r="D116" i="110"/>
  <c r="F2481" i="110"/>
  <c r="I2558" i="110"/>
  <c r="I2556" i="110" s="1"/>
  <c r="D271" i="110"/>
  <c r="D92" i="110" s="1"/>
  <c r="C307" i="110"/>
  <c r="E366" i="110"/>
  <c r="E35" i="110" s="1"/>
  <c r="G379" i="110"/>
  <c r="E646" i="110"/>
  <c r="E644" i="110" s="1"/>
  <c r="F627" i="110"/>
  <c r="C929" i="110"/>
  <c r="C1040" i="110"/>
  <c r="D1095" i="110"/>
  <c r="C1095" i="110" s="1"/>
  <c r="C1239" i="110"/>
  <c r="G1295" i="110"/>
  <c r="C1901" i="110"/>
  <c r="F458" i="110"/>
  <c r="F446" i="110" s="1"/>
  <c r="E2476" i="110"/>
  <c r="E114" i="110"/>
  <c r="D564" i="110"/>
  <c r="D147" i="110"/>
  <c r="C151" i="110"/>
  <c r="E2520" i="110"/>
  <c r="E2521" i="110"/>
  <c r="E103" i="110"/>
  <c r="F240" i="110"/>
  <c r="C240" i="110" s="1"/>
  <c r="F242" i="110"/>
  <c r="H2595" i="110"/>
  <c r="H341" i="110"/>
  <c r="E379" i="110"/>
  <c r="E407" i="110"/>
  <c r="E405" i="110" s="1"/>
  <c r="E403" i="110" s="1"/>
  <c r="E401" i="110" s="1"/>
  <c r="D431" i="110"/>
  <c r="D447" i="110"/>
  <c r="D2547" i="110"/>
  <c r="C2547" i="110" s="1"/>
  <c r="C449" i="110"/>
  <c r="D365" i="110"/>
  <c r="D459" i="110"/>
  <c r="C461" i="110"/>
  <c r="G554" i="110"/>
  <c r="G552" i="110" s="1"/>
  <c r="G550" i="110" s="1"/>
  <c r="G548" i="110" s="1"/>
  <c r="H577" i="110"/>
  <c r="H575" i="110" s="1"/>
  <c r="F695" i="110"/>
  <c r="F693" i="110" s="1"/>
  <c r="C719" i="110"/>
  <c r="G2505" i="110"/>
  <c r="G2503" i="110" s="1"/>
  <c r="G2501" i="110" s="1"/>
  <c r="G748" i="110"/>
  <c r="G746" i="110" s="1"/>
  <c r="I2522" i="110"/>
  <c r="I616" i="110"/>
  <c r="I532" i="110" s="1"/>
  <c r="I60" i="110" s="1"/>
  <c r="H2532" i="110"/>
  <c r="D1918" i="110"/>
  <c r="C1920" i="110"/>
  <c r="I2373" i="110"/>
  <c r="I2305" i="110" s="1"/>
  <c r="C2377" i="110"/>
  <c r="C217" i="110"/>
  <c r="G31" i="110"/>
  <c r="D102" i="110"/>
  <c r="D108" i="110"/>
  <c r="I115" i="110"/>
  <c r="I2477" i="110"/>
  <c r="C196" i="110"/>
  <c r="I372" i="110"/>
  <c r="I370" i="110" s="1"/>
  <c r="I368" i="110" s="1"/>
  <c r="I606" i="110"/>
  <c r="C668" i="110"/>
  <c r="E627" i="110"/>
  <c r="I240" i="110"/>
  <c r="I2563" i="110" s="1"/>
  <c r="I2559" i="110" s="1"/>
  <c r="I2557" i="110" s="1"/>
  <c r="I242" i="110"/>
  <c r="E2593" i="110"/>
  <c r="E2591" i="110" s="1"/>
  <c r="E259" i="110"/>
  <c r="D2479" i="110"/>
  <c r="C2479" i="110" s="1"/>
  <c r="C139" i="110"/>
  <c r="C163" i="110"/>
  <c r="D157" i="110"/>
  <c r="D184" i="110"/>
  <c r="C186" i="110"/>
  <c r="I2546" i="110"/>
  <c r="I211" i="110"/>
  <c r="I209" i="110" s="1"/>
  <c r="E239" i="110"/>
  <c r="E241" i="110"/>
  <c r="D379" i="110"/>
  <c r="D407" i="110"/>
  <c r="E430" i="110"/>
  <c r="E428" i="110" s="1"/>
  <c r="I448" i="110"/>
  <c r="I446" i="110" s="1"/>
  <c r="I2548" i="110"/>
  <c r="I366" i="110"/>
  <c r="I35" i="110" s="1"/>
  <c r="D458" i="110"/>
  <c r="G457" i="110"/>
  <c r="F580" i="110"/>
  <c r="F578" i="110" s="1"/>
  <c r="F556" i="110"/>
  <c r="E600" i="110"/>
  <c r="E514" i="110" s="1"/>
  <c r="E34" i="110" s="1"/>
  <c r="I694" i="110"/>
  <c r="I692" i="110" s="1"/>
  <c r="I622" i="110"/>
  <c r="C705" i="110"/>
  <c r="F2505" i="110"/>
  <c r="F2503" i="110" s="1"/>
  <c r="F2501" i="110" s="1"/>
  <c r="F748" i="110"/>
  <c r="F746" i="110" s="1"/>
  <c r="G815" i="110"/>
  <c r="G813" i="110" s="1"/>
  <c r="I815" i="110"/>
  <c r="I813" i="110" s="1"/>
  <c r="D2523" i="110"/>
  <c r="D617" i="110"/>
  <c r="C847" i="110"/>
  <c r="G2532" i="110"/>
  <c r="G599" i="110"/>
  <c r="G513" i="110" s="1"/>
  <c r="G33" i="110" s="1"/>
  <c r="H2138" i="110"/>
  <c r="H2136" i="110" s="1"/>
  <c r="H2134" i="110" s="1"/>
  <c r="H2132" i="110" s="1"/>
  <c r="F31" i="110"/>
  <c r="H115" i="110"/>
  <c r="I193" i="110"/>
  <c r="F2558" i="110"/>
  <c r="F2556" i="110" s="1"/>
  <c r="H272" i="110"/>
  <c r="H270" i="110" s="1"/>
  <c r="H268" i="110" s="1"/>
  <c r="C484" i="110"/>
  <c r="G631" i="110"/>
  <c r="G629" i="110" s="1"/>
  <c r="G716" i="110"/>
  <c r="H749" i="110"/>
  <c r="H747" i="110" s="1"/>
  <c r="G861" i="110"/>
  <c r="G859" i="110" s="1"/>
  <c r="G857" i="110" s="1"/>
  <c r="D632" i="110"/>
  <c r="C634" i="110"/>
  <c r="G2477" i="110"/>
  <c r="G115" i="110"/>
  <c r="G2485" i="110"/>
  <c r="G2483" i="110" s="1"/>
  <c r="G97" i="110"/>
  <c r="G155" i="110"/>
  <c r="H2546" i="110"/>
  <c r="H211" i="110"/>
  <c r="H209" i="110" s="1"/>
  <c r="H2560" i="110"/>
  <c r="H2558" i="110" s="1"/>
  <c r="H2556" i="110" s="1"/>
  <c r="H233" i="110"/>
  <c r="H231" i="110" s="1"/>
  <c r="C236" i="110"/>
  <c r="I234" i="110"/>
  <c r="I232" i="110" s="1"/>
  <c r="D239" i="110"/>
  <c r="D241" i="110"/>
  <c r="C241" i="110" s="1"/>
  <c r="C243" i="110"/>
  <c r="G2575" i="110"/>
  <c r="G2569" i="110" s="1"/>
  <c r="G2567" i="110" s="1"/>
  <c r="F343" i="110"/>
  <c r="C343" i="110" s="1"/>
  <c r="C347" i="110"/>
  <c r="D394" i="110"/>
  <c r="C396" i="110"/>
  <c r="H2548" i="110"/>
  <c r="H448" i="110"/>
  <c r="H446" i="110" s="1"/>
  <c r="F457" i="110"/>
  <c r="E556" i="110"/>
  <c r="E565" i="110"/>
  <c r="E563" i="110" s="1"/>
  <c r="E561" i="110" s="1"/>
  <c r="E559" i="110" s="1"/>
  <c r="I576" i="110"/>
  <c r="I574" i="110" s="1"/>
  <c r="C582" i="110"/>
  <c r="E580" i="110"/>
  <c r="D600" i="110"/>
  <c r="C637" i="110"/>
  <c r="H694" i="110"/>
  <c r="H692" i="110" s="1"/>
  <c r="H816" i="110"/>
  <c r="H814" i="110" s="1"/>
  <c r="H815" i="110"/>
  <c r="H813" i="110" s="1"/>
  <c r="G2522" i="110"/>
  <c r="G616" i="110"/>
  <c r="G532" i="110" s="1"/>
  <c r="G60" i="110" s="1"/>
  <c r="F2532" i="110"/>
  <c r="D1366" i="110"/>
  <c r="C1366" i="110" s="1"/>
  <c r="C1368" i="110"/>
  <c r="F86" i="110"/>
  <c r="F34" i="110" s="1"/>
  <c r="C417" i="110"/>
  <c r="C2214" i="110"/>
  <c r="D204" i="110"/>
  <c r="D194" i="110" s="1"/>
  <c r="C206" i="110"/>
  <c r="C204" i="110" s="1"/>
  <c r="E458" i="110"/>
  <c r="F2485" i="110"/>
  <c r="F2483" i="110" s="1"/>
  <c r="F97" i="110"/>
  <c r="F155" i="110"/>
  <c r="G102" i="110"/>
  <c r="I2545" i="110"/>
  <c r="I210" i="110"/>
  <c r="I208" i="110" s="1"/>
  <c r="G2560" i="110"/>
  <c r="G2558" i="110" s="1"/>
  <c r="G2556" i="110" s="1"/>
  <c r="G233" i="110"/>
  <c r="G231" i="110" s="1"/>
  <c r="D235" i="110"/>
  <c r="C237" i="110"/>
  <c r="G430" i="110"/>
  <c r="G428" i="110" s="1"/>
  <c r="C438" i="110"/>
  <c r="F436" i="110"/>
  <c r="F434" i="110" s="1"/>
  <c r="F432" i="110" s="1"/>
  <c r="E457" i="110"/>
  <c r="D556" i="110"/>
  <c r="D565" i="110"/>
  <c r="C567" i="110"/>
  <c r="C556" i="110" s="1"/>
  <c r="C554" i="110" s="1"/>
  <c r="C552" i="110" s="1"/>
  <c r="I565" i="110"/>
  <c r="I563" i="110" s="1"/>
  <c r="I561" i="110" s="1"/>
  <c r="I559" i="110" s="1"/>
  <c r="I556" i="110"/>
  <c r="I632" i="110"/>
  <c r="I630" i="110" s="1"/>
  <c r="I599" i="110"/>
  <c r="I513" i="110" s="1"/>
  <c r="I33" i="110" s="1"/>
  <c r="D842" i="110"/>
  <c r="C842" i="110" s="1"/>
  <c r="C844" i="110"/>
  <c r="C1126" i="110"/>
  <c r="E1124" i="110"/>
  <c r="E599" i="110" s="1"/>
  <c r="D1292" i="110"/>
  <c r="D1347" i="110"/>
  <c r="F1957" i="110"/>
  <c r="F1955" i="110" s="1"/>
  <c r="I2073" i="110"/>
  <c r="I2071" i="110" s="1"/>
  <c r="I2428" i="110"/>
  <c r="I2426" i="110" s="1"/>
  <c r="I2424" i="110" s="1"/>
  <c r="I1154" i="110"/>
  <c r="I82" i="110"/>
  <c r="C198" i="110"/>
  <c r="D1352" i="110"/>
  <c r="C1354" i="110"/>
  <c r="D1379" i="110"/>
  <c r="C1381" i="110"/>
  <c r="F1532" i="110"/>
  <c r="F1530" i="110" s="1"/>
  <c r="F1528" i="110" s="1"/>
  <c r="F1526" i="110" s="1"/>
  <c r="H2305" i="110"/>
  <c r="H2303" i="110" s="1"/>
  <c r="H2301" i="110" s="1"/>
  <c r="H2299" i="110" s="1"/>
  <c r="C2307" i="110"/>
  <c r="D2464" i="110"/>
  <c r="C2466" i="110"/>
  <c r="E2477" i="110"/>
  <c r="G2479" i="110"/>
  <c r="D479" i="110"/>
  <c r="D473" i="110" s="1"/>
  <c r="F607" i="110"/>
  <c r="H617" i="110"/>
  <c r="H533" i="110" s="1"/>
  <c r="H61" i="110" s="1"/>
  <c r="D1037" i="110"/>
  <c r="C1037" i="110" s="1"/>
  <c r="D1045" i="110"/>
  <c r="C1045" i="110" s="1"/>
  <c r="D1049" i="110"/>
  <c r="C1049" i="110" s="1"/>
  <c r="E1151" i="110"/>
  <c r="E1149" i="110" s="1"/>
  <c r="E1147" i="110" s="1"/>
  <c r="G1153" i="110"/>
  <c r="G1151" i="110" s="1"/>
  <c r="G1149" i="110" s="1"/>
  <c r="G1147" i="110" s="1"/>
  <c r="C1254" i="110"/>
  <c r="D1258" i="110"/>
  <c r="C1258" i="110" s="1"/>
  <c r="E1317" i="110"/>
  <c r="C1317" i="110" s="1"/>
  <c r="G1317" i="110"/>
  <c r="C1505" i="110"/>
  <c r="C1582" i="110"/>
  <c r="C1663" i="110"/>
  <c r="E1673" i="110"/>
  <c r="F2159" i="110"/>
  <c r="F2157" i="110" s="1"/>
  <c r="F2155" i="110" s="1"/>
  <c r="F2153" i="110" s="1"/>
  <c r="F2151" i="110" s="1"/>
  <c r="C1435" i="110"/>
  <c r="C1434" i="110" s="1"/>
  <c r="D1483" i="110"/>
  <c r="D1515" i="110"/>
  <c r="G1408" i="110"/>
  <c r="G1533" i="110"/>
  <c r="G1531" i="110" s="1"/>
  <c r="G1529" i="110" s="1"/>
  <c r="G1527" i="110" s="1"/>
  <c r="D1681" i="110"/>
  <c r="C1683" i="110"/>
  <c r="F2138" i="110"/>
  <c r="F2136" i="110" s="1"/>
  <c r="F2134" i="110" s="1"/>
  <c r="F2132" i="110" s="1"/>
  <c r="D2272" i="110"/>
  <c r="E272" i="110"/>
  <c r="E557" i="110"/>
  <c r="H598" i="110"/>
  <c r="H512" i="110" s="1"/>
  <c r="H32" i="110" s="1"/>
  <c r="G2533" i="110"/>
  <c r="D1153" i="110"/>
  <c r="D622" i="110" s="1"/>
  <c r="H1295" i="110"/>
  <c r="H1293" i="110" s="1"/>
  <c r="H1291" i="110" s="1"/>
  <c r="H1283" i="110" s="1"/>
  <c r="C1343" i="110"/>
  <c r="H1351" i="110"/>
  <c r="H1349" i="110" s="1"/>
  <c r="H1347" i="110" s="1"/>
  <c r="I1351" i="110"/>
  <c r="I1349" i="110" s="1"/>
  <c r="I1347" i="110" s="1"/>
  <c r="C1369" i="110"/>
  <c r="F1367" i="110"/>
  <c r="C1367" i="110" s="1"/>
  <c r="H1533" i="110"/>
  <c r="H1531" i="110" s="1"/>
  <c r="H1529" i="110" s="1"/>
  <c r="H1527" i="110" s="1"/>
  <c r="C1931" i="110"/>
  <c r="D1917" i="110"/>
  <c r="G1957" i="110"/>
  <c r="G1955" i="110" s="1"/>
  <c r="G1949" i="110" s="1"/>
  <c r="G1947" i="110" s="1"/>
  <c r="D1959" i="110"/>
  <c r="C2229" i="110"/>
  <c r="D2159" i="110"/>
  <c r="D2239" i="110"/>
  <c r="C2241" i="110"/>
  <c r="F2427" i="110"/>
  <c r="F2425" i="110" s="1"/>
  <c r="F2423" i="110" s="1"/>
  <c r="E2428" i="110"/>
  <c r="E2426" i="110" s="1"/>
  <c r="E2424" i="110" s="1"/>
  <c r="C442" i="110"/>
  <c r="D557" i="110"/>
  <c r="G598" i="110"/>
  <c r="G512" i="110" s="1"/>
  <c r="C647" i="110"/>
  <c r="C686" i="110"/>
  <c r="E823" i="110"/>
  <c r="E821" i="110" s="1"/>
  <c r="E819" i="110" s="1"/>
  <c r="E817" i="110" s="1"/>
  <c r="D839" i="110"/>
  <c r="C852" i="110"/>
  <c r="D1039" i="110"/>
  <c r="C1039" i="110" s="1"/>
  <c r="C1245" i="110"/>
  <c r="C1333" i="110"/>
  <c r="C1363" i="110"/>
  <c r="G1400" i="110"/>
  <c r="G1398" i="110" s="1"/>
  <c r="G1396" i="110" s="1"/>
  <c r="G1392" i="110" s="1"/>
  <c r="I1962" i="110"/>
  <c r="I1960" i="110" s="1"/>
  <c r="C2112" i="110"/>
  <c r="C2222" i="110"/>
  <c r="C2262" i="110"/>
  <c r="F2305" i="110"/>
  <c r="F2303" i="110" s="1"/>
  <c r="F2301" i="110" s="1"/>
  <c r="F2299" i="110" s="1"/>
  <c r="F2297" i="110" s="1"/>
  <c r="F2531" i="110"/>
  <c r="C2586" i="110"/>
  <c r="C1424" i="110"/>
  <c r="D1501" i="110"/>
  <c r="C1503" i="110"/>
  <c r="C1939" i="110"/>
  <c r="H1917" i="110"/>
  <c r="H1915" i="110" s="1"/>
  <c r="H1913" i="110" s="1"/>
  <c r="H1911" i="110" s="1"/>
  <c r="D2100" i="110"/>
  <c r="D2428" i="110"/>
  <c r="H2580" i="110"/>
  <c r="C2582" i="110"/>
  <c r="G1353" i="110"/>
  <c r="G1351" i="110" s="1"/>
  <c r="G1349" i="110" s="1"/>
  <c r="G1347" i="110" s="1"/>
  <c r="G1747" i="110"/>
  <c r="C2373" i="110"/>
  <c r="C1339" i="110"/>
  <c r="E1337" i="110"/>
  <c r="C1337" i="110" s="1"/>
  <c r="C1355" i="110"/>
  <c r="F1353" i="110"/>
  <c r="C1382" i="110"/>
  <c r="F1380" i="110"/>
  <c r="C1521" i="110"/>
  <c r="F1519" i="110"/>
  <c r="F1399" i="110" s="1"/>
  <c r="F1397" i="110" s="1"/>
  <c r="F1395" i="110" s="1"/>
  <c r="F1391" i="110" s="1"/>
  <c r="D2443" i="110"/>
  <c r="C2445" i="110"/>
  <c r="F210" i="110"/>
  <c r="F208" i="110" s="1"/>
  <c r="H2559" i="110"/>
  <c r="H2557" i="110" s="1"/>
  <c r="F254" i="110"/>
  <c r="D2592" i="110"/>
  <c r="C284" i="110"/>
  <c r="E341" i="110"/>
  <c r="D372" i="110"/>
  <c r="D385" i="110"/>
  <c r="D410" i="110"/>
  <c r="C451" i="110"/>
  <c r="C463" i="110"/>
  <c r="C476" i="110"/>
  <c r="C482" i="110"/>
  <c r="D541" i="110"/>
  <c r="C696" i="110"/>
  <c r="C721" i="110"/>
  <c r="C862" i="110"/>
  <c r="D1041" i="110"/>
  <c r="C1041" i="110" s="1"/>
  <c r="C1054" i="110"/>
  <c r="I2529" i="110"/>
  <c r="C1136" i="110"/>
  <c r="C1275" i="110"/>
  <c r="C1319" i="110"/>
  <c r="G1350" i="110"/>
  <c r="G1348" i="110" s="1"/>
  <c r="G1346" i="110" s="1"/>
  <c r="F1674" i="110"/>
  <c r="C2125" i="110"/>
  <c r="D2156" i="110"/>
  <c r="D2305" i="110"/>
  <c r="D2062" i="110" s="1"/>
  <c r="C2400" i="110"/>
  <c r="D1488" i="110"/>
  <c r="C1490" i="110"/>
  <c r="H1504" i="110"/>
  <c r="H1502" i="110" s="1"/>
  <c r="H1500" i="110" s="1"/>
  <c r="H1498" i="110" s="1"/>
  <c r="H1496" i="110" s="1"/>
  <c r="C1506" i="110"/>
  <c r="D1693" i="110"/>
  <c r="C1695" i="110"/>
  <c r="H2139" i="110"/>
  <c r="H2137" i="110" s="1"/>
  <c r="H2135" i="110" s="1"/>
  <c r="H2133" i="110" s="1"/>
  <c r="D2585" i="110"/>
  <c r="C2585" i="110" s="1"/>
  <c r="C2587" i="110"/>
  <c r="H234" i="110"/>
  <c r="H232" i="110" s="1"/>
  <c r="E242" i="110"/>
  <c r="C244" i="110"/>
  <c r="E260" i="110"/>
  <c r="C262" i="110"/>
  <c r="C260" i="110" s="1"/>
  <c r="C274" i="110"/>
  <c r="D341" i="110"/>
  <c r="I342" i="110"/>
  <c r="F363" i="110"/>
  <c r="E395" i="110"/>
  <c r="E408" i="110"/>
  <c r="E406" i="110" s="1"/>
  <c r="E404" i="110" s="1"/>
  <c r="E402" i="110" s="1"/>
  <c r="F447" i="110"/>
  <c r="G464" i="110"/>
  <c r="G462" i="110" s="1"/>
  <c r="D480" i="110"/>
  <c r="I481" i="110"/>
  <c r="H556" i="110"/>
  <c r="E566" i="110"/>
  <c r="E564" i="110" s="1"/>
  <c r="E562" i="110" s="1"/>
  <c r="E560" i="110" s="1"/>
  <c r="E615" i="110"/>
  <c r="I623" i="110"/>
  <c r="G646" i="110"/>
  <c r="G644" i="110" s="1"/>
  <c r="G632" i="110" s="1"/>
  <c r="G630" i="110" s="1"/>
  <c r="G697" i="110"/>
  <c r="C697" i="110" s="1"/>
  <c r="D1038" i="110"/>
  <c r="C1038" i="110" s="1"/>
  <c r="C1097" i="110"/>
  <c r="G1154" i="110"/>
  <c r="G1152" i="110" s="1"/>
  <c r="G1150" i="110" s="1"/>
  <c r="G1148" i="110" s="1"/>
  <c r="F1244" i="110"/>
  <c r="F1257" i="110"/>
  <c r="C1257" i="110" s="1"/>
  <c r="D1295" i="110"/>
  <c r="F1350" i="110"/>
  <c r="F1348" i="110" s="1"/>
  <c r="F1346" i="110" s="1"/>
  <c r="C2191" i="110"/>
  <c r="C2405" i="110"/>
  <c r="H2429" i="110"/>
  <c r="C2454" i="110"/>
  <c r="C2590" i="110"/>
  <c r="H2413" i="110"/>
  <c r="H2064" i="110" s="1"/>
  <c r="C2415" i="110"/>
  <c r="D2463" i="110"/>
  <c r="C2465" i="110"/>
  <c r="G2546" i="110"/>
  <c r="E447" i="110"/>
  <c r="E445" i="110" s="1"/>
  <c r="D515" i="110"/>
  <c r="C515" i="110" s="1"/>
  <c r="D1043" i="110"/>
  <c r="C1043" i="110" s="1"/>
  <c r="D1047" i="110"/>
  <c r="C1047" i="110" s="1"/>
  <c r="I1121" i="110"/>
  <c r="C1297" i="110"/>
  <c r="C1309" i="110"/>
  <c r="H1316" i="110"/>
  <c r="H1292" i="110" s="1"/>
  <c r="H1290" i="110" s="1"/>
  <c r="D1535" i="110"/>
  <c r="C1643" i="110"/>
  <c r="F1673" i="110"/>
  <c r="I1694" i="110"/>
  <c r="I1692" i="110" s="1"/>
  <c r="I1690" i="110" s="1"/>
  <c r="I1688" i="110" s="1"/>
  <c r="I1674" i="110" s="1"/>
  <c r="E1755" i="110"/>
  <c r="I2064" i="110"/>
  <c r="I526" i="110" s="1"/>
  <c r="I48" i="110" s="1"/>
  <c r="H2155" i="110"/>
  <c r="H2153" i="110" s="1"/>
  <c r="H2151" i="110" s="1"/>
  <c r="I2306" i="110"/>
  <c r="I2304" i="110" s="1"/>
  <c r="I2302" i="110" s="1"/>
  <c r="I2300" i="110" s="1"/>
  <c r="I2298" i="110" s="1"/>
  <c r="C2396" i="110"/>
  <c r="D1680" i="110"/>
  <c r="C1682" i="110"/>
  <c r="D2081" i="110"/>
  <c r="C2083" i="110"/>
  <c r="F2139" i="110"/>
  <c r="F2137" i="110" s="1"/>
  <c r="F2135" i="110" s="1"/>
  <c r="F2133" i="110" s="1"/>
  <c r="F2546" i="110"/>
  <c r="C2561" i="110"/>
  <c r="H2591" i="110"/>
  <c r="D1036" i="110"/>
  <c r="C1036" i="110" s="1"/>
  <c r="C1253" i="110"/>
  <c r="C2580" i="110"/>
  <c r="D2559" i="110"/>
  <c r="G1532" i="110"/>
  <c r="G1530" i="110" s="1"/>
  <c r="G1528" i="110" s="1"/>
  <c r="G1526" i="110" s="1"/>
  <c r="G1407" i="110"/>
  <c r="G1405" i="110" s="1"/>
  <c r="G1403" i="110" s="1"/>
  <c r="G1401" i="110" s="1"/>
  <c r="D1750" i="110"/>
  <c r="H1950" i="110"/>
  <c r="H1948" i="110" s="1"/>
  <c r="C1952" i="110"/>
  <c r="H1957" i="110"/>
  <c r="H1955" i="110" s="1"/>
  <c r="H1949" i="110" s="1"/>
  <c r="H1947" i="110" s="1"/>
  <c r="I2082" i="110"/>
  <c r="I2080" i="110" s="1"/>
  <c r="I2078" i="110" s="1"/>
  <c r="D2118" i="110"/>
  <c r="G2122" i="110"/>
  <c r="G2120" i="110" s="1"/>
  <c r="G2118" i="110" s="1"/>
  <c r="G2065" i="110"/>
  <c r="G527" i="110" s="1"/>
  <c r="G49" i="110" s="1"/>
  <c r="D2075" i="110"/>
  <c r="E2427" i="110"/>
  <c r="E2425" i="110" s="1"/>
  <c r="E2423" i="110" s="1"/>
  <c r="D2138" i="110"/>
  <c r="C2230" i="110"/>
  <c r="E2297" i="110"/>
  <c r="G2306" i="110"/>
  <c r="G2063" i="110" s="1"/>
  <c r="D1502" i="110"/>
  <c r="C1650" i="110"/>
  <c r="I1648" i="110"/>
  <c r="I1534" i="110" s="1"/>
  <c r="D1753" i="110"/>
  <c r="F2122" i="110"/>
  <c r="F2120" i="110" s="1"/>
  <c r="F2118" i="110" s="1"/>
  <c r="F2065" i="110"/>
  <c r="F527" i="110" s="1"/>
  <c r="F49" i="110" s="1"/>
  <c r="D2139" i="110"/>
  <c r="C2141" i="110"/>
  <c r="D2429" i="110"/>
  <c r="C2431" i="110"/>
  <c r="D2444" i="110"/>
  <c r="C2446" i="110"/>
  <c r="E2478" i="110"/>
  <c r="E154" i="110"/>
  <c r="F211" i="110"/>
  <c r="F209" i="110" s="1"/>
  <c r="D234" i="110"/>
  <c r="H259" i="110"/>
  <c r="E342" i="110"/>
  <c r="C344" i="110"/>
  <c r="G364" i="110"/>
  <c r="G448" i="110"/>
  <c r="H614" i="110"/>
  <c r="D1042" i="110"/>
  <c r="C1042" i="110" s="1"/>
  <c r="C1156" i="110"/>
  <c r="C1342" i="110"/>
  <c r="F1400" i="110"/>
  <c r="F1398" i="110" s="1"/>
  <c r="F1396" i="110" s="1"/>
  <c r="F1392" i="110" s="1"/>
  <c r="H1754" i="110"/>
  <c r="H1752" i="110" s="1"/>
  <c r="H1750" i="110" s="1"/>
  <c r="H1748" i="110" s="1"/>
  <c r="H1746" i="110" s="1"/>
  <c r="F2064" i="110"/>
  <c r="F526" i="110" s="1"/>
  <c r="F48" i="110" s="1"/>
  <c r="C2374" i="110"/>
  <c r="H2037" i="110"/>
  <c r="H2035" i="110" s="1"/>
  <c r="H2033" i="110" s="1"/>
  <c r="H2031" i="110" s="1"/>
  <c r="H1400" i="110"/>
  <c r="H1398" i="110" s="1"/>
  <c r="H1396" i="110" s="1"/>
  <c r="H1392" i="110" s="1"/>
  <c r="C1537" i="110"/>
  <c r="C1684" i="110"/>
  <c r="C1696" i="110"/>
  <c r="C2047" i="110"/>
  <c r="D2064" i="110"/>
  <c r="I2065" i="110"/>
  <c r="I527" i="110" s="1"/>
  <c r="I49" i="110" s="1"/>
  <c r="C2084" i="110"/>
  <c r="C2242" i="110"/>
  <c r="C2275" i="110"/>
  <c r="C2420" i="110"/>
  <c r="C2432" i="110"/>
  <c r="C2467" i="110"/>
  <c r="C2588" i="110"/>
  <c r="E1489" i="110"/>
  <c r="F1520" i="110"/>
  <c r="F1518" i="110" s="1"/>
  <c r="F1516" i="110" s="1"/>
  <c r="F1514" i="110" s="1"/>
  <c r="F1512" i="110" s="1"/>
  <c r="E2037" i="110"/>
  <c r="E2035" i="110" s="1"/>
  <c r="E2033" i="110" s="1"/>
  <c r="E2031" i="110" s="1"/>
  <c r="G2072" i="110"/>
  <c r="G2070" i="110" s="1"/>
  <c r="G2068" i="110" s="1"/>
  <c r="G2066" i="110" s="1"/>
  <c r="D2082" i="110"/>
  <c r="I2138" i="110"/>
  <c r="I2136" i="110" s="1"/>
  <c r="I2134" i="110" s="1"/>
  <c r="I2132" i="110" s="1"/>
  <c r="G2140" i="110"/>
  <c r="C2140" i="110" s="1"/>
  <c r="E2213" i="110"/>
  <c r="C2213" i="110" s="1"/>
  <c r="I2274" i="110"/>
  <c r="C2274" i="110" s="1"/>
  <c r="C2447" i="110"/>
  <c r="C2094" i="110"/>
  <c r="E2124" i="110"/>
  <c r="E2122" i="110" s="1"/>
  <c r="E2506" i="110" s="1"/>
  <c r="E2504" i="110" s="1"/>
  <c r="E2502" i="110" s="1"/>
  <c r="C1507" i="110"/>
  <c r="C1520" i="110"/>
  <c r="C1905" i="110"/>
  <c r="I1969" i="110"/>
  <c r="I1961" i="110" s="1"/>
  <c r="I1959" i="110" s="1"/>
  <c r="C2111" i="110"/>
  <c r="C2124" i="110"/>
  <c r="E1536" i="110"/>
  <c r="E1534" i="110" s="1"/>
  <c r="C2143" i="110"/>
  <c r="E2123" i="110"/>
  <c r="H2499" i="110" l="1"/>
  <c r="H2497" i="110" s="1"/>
  <c r="H2495" i="110" s="1"/>
  <c r="H714" i="110"/>
  <c r="H712" i="110" s="1"/>
  <c r="E859" i="110"/>
  <c r="E857" i="110" s="1"/>
  <c r="E835" i="110" s="1"/>
  <c r="E833" i="110" s="1"/>
  <c r="E623" i="110"/>
  <c r="F2498" i="110"/>
  <c r="F2496" i="110" s="1"/>
  <c r="F2494" i="110" s="1"/>
  <c r="F713" i="110"/>
  <c r="F711" i="110" s="1"/>
  <c r="E750" i="110"/>
  <c r="C752" i="110"/>
  <c r="I2498" i="110"/>
  <c r="I2496" i="110" s="1"/>
  <c r="I2494" i="110" s="1"/>
  <c r="I713" i="110"/>
  <c r="I711" i="110" s="1"/>
  <c r="D2099" i="110"/>
  <c r="C2099" i="110" s="1"/>
  <c r="C2101" i="110"/>
  <c r="I714" i="110"/>
  <c r="I712" i="110" s="1"/>
  <c r="I2499" i="110"/>
  <c r="I2497" i="110" s="1"/>
  <c r="I2495" i="110" s="1"/>
  <c r="C611" i="110"/>
  <c r="E1911" i="110"/>
  <c r="E2554" i="110"/>
  <c r="E2552" i="110" s="1"/>
  <c r="I1747" i="110"/>
  <c r="F522" i="110"/>
  <c r="F44" i="110" s="1"/>
  <c r="I1119" i="110"/>
  <c r="H858" i="110"/>
  <c r="H856" i="110" s="1"/>
  <c r="H834" i="110" s="1"/>
  <c r="H832" i="110" s="1"/>
  <c r="H1151" i="110"/>
  <c r="H1149" i="110" s="1"/>
  <c r="C824" i="110"/>
  <c r="C633" i="110"/>
  <c r="I2523" i="110"/>
  <c r="I617" i="110"/>
  <c r="I533" i="110" s="1"/>
  <c r="I61" i="110" s="1"/>
  <c r="G109" i="110"/>
  <c r="G107" i="110" s="1"/>
  <c r="G105" i="110" s="1"/>
  <c r="G101" i="110" s="1"/>
  <c r="G192" i="110"/>
  <c r="G190" i="110" s="1"/>
  <c r="G182" i="110" s="1"/>
  <c r="G180" i="110" s="1"/>
  <c r="D836" i="110"/>
  <c r="D614" i="110" s="1"/>
  <c r="D2046" i="110"/>
  <c r="D2044" i="110" s="1"/>
  <c r="F472" i="110"/>
  <c r="F470" i="110" s="1"/>
  <c r="H445" i="110"/>
  <c r="G2062" i="110"/>
  <c r="E608" i="110"/>
  <c r="E522" i="110" s="1"/>
  <c r="E44" i="110" s="1"/>
  <c r="F1533" i="110"/>
  <c r="F1531" i="110" s="1"/>
  <c r="F1529" i="110" s="1"/>
  <c r="F1527" i="110" s="1"/>
  <c r="F1408" i="110"/>
  <c r="F1406" i="110" s="1"/>
  <c r="F1404" i="110" s="1"/>
  <c r="F1402" i="110" s="1"/>
  <c r="I691" i="110"/>
  <c r="I689" i="110" s="1"/>
  <c r="H66" i="110"/>
  <c r="F2073" i="110"/>
  <c r="F2071" i="110" s="1"/>
  <c r="F2069" i="110" s="1"/>
  <c r="F2067" i="110" s="1"/>
  <c r="C823" i="110"/>
  <c r="C2430" i="110"/>
  <c r="G93" i="110"/>
  <c r="G91" i="110" s="1"/>
  <c r="G89" i="110" s="1"/>
  <c r="G81" i="110" s="1"/>
  <c r="G79" i="110" s="1"/>
  <c r="D2546" i="110"/>
  <c r="C2546" i="110" s="1"/>
  <c r="C213" i="110"/>
  <c r="C2273" i="110"/>
  <c r="D2073" i="110"/>
  <c r="D2071" i="110" s="1"/>
  <c r="C2414" i="110"/>
  <c r="I2553" i="110"/>
  <c r="I2551" i="110" s="1"/>
  <c r="C2240" i="110"/>
  <c r="E92" i="110"/>
  <c r="E90" i="110" s="1"/>
  <c r="E88" i="110" s="1"/>
  <c r="E80" i="110" s="1"/>
  <c r="E78" i="110" s="1"/>
  <c r="I2156" i="110"/>
  <c r="I2154" i="110" s="1"/>
  <c r="I2152" i="110" s="1"/>
  <c r="H1407" i="110"/>
  <c r="H1405" i="110" s="1"/>
  <c r="H1403" i="110" s="1"/>
  <c r="H1401" i="110" s="1"/>
  <c r="E858" i="110"/>
  <c r="E856" i="110" s="1"/>
  <c r="E834" i="110" s="1"/>
  <c r="E832" i="110" s="1"/>
  <c r="E609" i="110"/>
  <c r="E523" i="110" s="1"/>
  <c r="E45" i="110" s="1"/>
  <c r="G1122" i="110"/>
  <c r="F1292" i="110"/>
  <c r="F1290" i="110" s="1"/>
  <c r="F1282" i="110" s="1"/>
  <c r="F1280" i="110" s="1"/>
  <c r="I362" i="110"/>
  <c r="I360" i="110" s="1"/>
  <c r="C86" i="110"/>
  <c r="C821" i="110"/>
  <c r="D366" i="110"/>
  <c r="C366" i="110" s="1"/>
  <c r="C450" i="110"/>
  <c r="F2062" i="110"/>
  <c r="F2060" i="110" s="1"/>
  <c r="H1152" i="110"/>
  <c r="H1150" i="110" s="1"/>
  <c r="H2428" i="110"/>
  <c r="H2426" i="110" s="1"/>
  <c r="H2424" i="110" s="1"/>
  <c r="H2298" i="110" s="1"/>
  <c r="C1755" i="110"/>
  <c r="D2548" i="110"/>
  <c r="I1535" i="110"/>
  <c r="F1407" i="110"/>
  <c r="F1405" i="110" s="1"/>
  <c r="F1403" i="110" s="1"/>
  <c r="F1401" i="110" s="1"/>
  <c r="H526" i="110"/>
  <c r="H48" i="110" s="1"/>
  <c r="C1919" i="110"/>
  <c r="G2537" i="110"/>
  <c r="G2535" i="110" s="1"/>
  <c r="I113" i="110"/>
  <c r="C1243" i="110"/>
  <c r="I192" i="110"/>
  <c r="I190" i="110" s="1"/>
  <c r="I182" i="110" s="1"/>
  <c r="I180" i="110" s="1"/>
  <c r="F608" i="110"/>
  <c r="C754" i="110"/>
  <c r="E2298" i="110"/>
  <c r="F614" i="110"/>
  <c r="F530" i="110" s="1"/>
  <c r="F58" i="110" s="1"/>
  <c r="I605" i="110"/>
  <c r="I603" i="110" s="1"/>
  <c r="H362" i="110"/>
  <c r="H360" i="110" s="1"/>
  <c r="G1119" i="110"/>
  <c r="H2481" i="110"/>
  <c r="H2475" i="110" s="1"/>
  <c r="H2473" i="110" s="1"/>
  <c r="G2480" i="110"/>
  <c r="H2578" i="110"/>
  <c r="H33" i="110"/>
  <c r="G2073" i="110"/>
  <c r="G2071" i="110" s="1"/>
  <c r="G2069" i="110" s="1"/>
  <c r="G2067" i="110" s="1"/>
  <c r="F407" i="110"/>
  <c r="F405" i="110" s="1"/>
  <c r="F403" i="110" s="1"/>
  <c r="F401" i="110" s="1"/>
  <c r="E191" i="110"/>
  <c r="E189" i="110" s="1"/>
  <c r="G362" i="110"/>
  <c r="C242" i="110"/>
  <c r="D2036" i="110"/>
  <c r="G2520" i="110"/>
  <c r="F2063" i="110"/>
  <c r="F2061" i="110" s="1"/>
  <c r="F2059" i="110" s="1"/>
  <c r="F2057" i="110" s="1"/>
  <c r="F2055" i="110" s="1"/>
  <c r="E1399" i="110"/>
  <c r="E1397" i="110" s="1"/>
  <c r="E1395" i="110" s="1"/>
  <c r="E1391" i="110" s="1"/>
  <c r="H1747" i="110"/>
  <c r="I1152" i="110"/>
  <c r="I1150" i="110" s="1"/>
  <c r="C342" i="110"/>
  <c r="G1399" i="110"/>
  <c r="G1397" i="110" s="1"/>
  <c r="G1395" i="110" s="1"/>
  <c r="G1391" i="110" s="1"/>
  <c r="G1389" i="110" s="1"/>
  <c r="H249" i="110"/>
  <c r="I2069" i="110"/>
  <c r="I2067" i="110" s="1"/>
  <c r="G252" i="110"/>
  <c r="G250" i="110" s="1"/>
  <c r="G2481" i="110"/>
  <c r="F615" i="110"/>
  <c r="F531" i="110" s="1"/>
  <c r="I1281" i="110"/>
  <c r="G2530" i="110"/>
  <c r="C860" i="110"/>
  <c r="C1612" i="110"/>
  <c r="H2505" i="110"/>
  <c r="H2503" i="110" s="1"/>
  <c r="H2501" i="110" s="1"/>
  <c r="D1152" i="110"/>
  <c r="D1150" i="110" s="1"/>
  <c r="E2522" i="110"/>
  <c r="E616" i="110"/>
  <c r="E532" i="110" s="1"/>
  <c r="E60" i="110" s="1"/>
  <c r="E2578" i="110"/>
  <c r="G1292" i="110"/>
  <c r="G1290" i="110" s="1"/>
  <c r="F623" i="110"/>
  <c r="F539" i="110" s="1"/>
  <c r="G113" i="110"/>
  <c r="F1293" i="110"/>
  <c r="F1291" i="110" s="1"/>
  <c r="H622" i="110"/>
  <c r="H538" i="110" s="1"/>
  <c r="F379" i="110"/>
  <c r="F377" i="110" s="1"/>
  <c r="F375" i="110" s="1"/>
  <c r="F373" i="110" s="1"/>
  <c r="H34" i="110"/>
  <c r="F109" i="110"/>
  <c r="F107" i="110" s="1"/>
  <c r="F105" i="110" s="1"/>
  <c r="F101" i="110" s="1"/>
  <c r="F192" i="110"/>
  <c r="F190" i="110" s="1"/>
  <c r="F182" i="110" s="1"/>
  <c r="F180" i="110" s="1"/>
  <c r="E611" i="110"/>
  <c r="F1390" i="110"/>
  <c r="D527" i="110"/>
  <c r="D49" i="110" s="1"/>
  <c r="F112" i="110"/>
  <c r="I608" i="110"/>
  <c r="I522" i="110" s="1"/>
  <c r="I44" i="110" s="1"/>
  <c r="E2537" i="110"/>
  <c r="E2535" i="110" s="1"/>
  <c r="D2045" i="110"/>
  <c r="C193" i="110"/>
  <c r="D211" i="110"/>
  <c r="D209" i="110" s="1"/>
  <c r="C209" i="110" s="1"/>
  <c r="H2574" i="110"/>
  <c r="C2103" i="110"/>
  <c r="I859" i="110"/>
  <c r="I857" i="110" s="1"/>
  <c r="I835" i="110" s="1"/>
  <c r="I833" i="110" s="1"/>
  <c r="C1648" i="110"/>
  <c r="F2574" i="110"/>
  <c r="F2568" i="110" s="1"/>
  <c r="H113" i="110"/>
  <c r="G609" i="110"/>
  <c r="G523" i="110" s="1"/>
  <c r="G45" i="110" s="1"/>
  <c r="E2063" i="110"/>
  <c r="E2061" i="110" s="1"/>
  <c r="H2533" i="110"/>
  <c r="H2529" i="110" s="1"/>
  <c r="H1121" i="110"/>
  <c r="F2530" i="110"/>
  <c r="F1122" i="110"/>
  <c r="F1120" i="110" s="1"/>
  <c r="F2072" i="110"/>
  <c r="F2070" i="110" s="1"/>
  <c r="F2068" i="110" s="1"/>
  <c r="F2066" i="110" s="1"/>
  <c r="C2160" i="110"/>
  <c r="E2073" i="110"/>
  <c r="E2071" i="110" s="1"/>
  <c r="E2069" i="110" s="1"/>
  <c r="E2067" i="110" s="1"/>
  <c r="F2058" i="110"/>
  <c r="F2056" i="110" s="1"/>
  <c r="F1389" i="110"/>
  <c r="H2525" i="110"/>
  <c r="H2519" i="110" s="1"/>
  <c r="H2517" i="110" s="1"/>
  <c r="C1132" i="110"/>
  <c r="E2527" i="110"/>
  <c r="E1121" i="110"/>
  <c r="E1119" i="110" s="1"/>
  <c r="H525" i="110"/>
  <c r="H47" i="110" s="1"/>
  <c r="D1131" i="110"/>
  <c r="D608" i="110"/>
  <c r="H1281" i="110"/>
  <c r="F2533" i="110"/>
  <c r="F2529" i="110" s="1"/>
  <c r="F1121" i="110"/>
  <c r="H1122" i="110"/>
  <c r="G2529" i="110"/>
  <c r="F834" i="110"/>
  <c r="F832" i="110" s="1"/>
  <c r="G713" i="110"/>
  <c r="G711" i="110" s="1"/>
  <c r="F2499" i="110"/>
  <c r="F2497" i="110" s="1"/>
  <c r="F2495" i="110" s="1"/>
  <c r="C646" i="110"/>
  <c r="G2574" i="110"/>
  <c r="G2568" i="110" s="1"/>
  <c r="G2566" i="110" s="1"/>
  <c r="G2578" i="110"/>
  <c r="F445" i="110"/>
  <c r="I1532" i="110"/>
  <c r="I1530" i="110" s="1"/>
  <c r="I1528" i="110" s="1"/>
  <c r="I1526" i="110" s="1"/>
  <c r="I1407" i="110"/>
  <c r="D90" i="110"/>
  <c r="D40" i="110"/>
  <c r="I2303" i="110"/>
  <c r="I2301" i="110" s="1"/>
  <c r="I2060" i="110"/>
  <c r="I2058" i="110" s="1"/>
  <c r="I2056" i="110" s="1"/>
  <c r="D538" i="110"/>
  <c r="E513" i="110"/>
  <c r="E33" i="110" s="1"/>
  <c r="C599" i="110"/>
  <c r="H1282" i="110"/>
  <c r="H1280" i="110" s="1"/>
  <c r="H2549" i="110"/>
  <c r="H2543" i="110" s="1"/>
  <c r="I554" i="110"/>
  <c r="I552" i="110" s="1"/>
  <c r="I550" i="110" s="1"/>
  <c r="I548" i="110" s="1"/>
  <c r="C2075" i="110"/>
  <c r="D545" i="110"/>
  <c r="C1295" i="110"/>
  <c r="D1293" i="110"/>
  <c r="D630" i="110"/>
  <c r="C447" i="110"/>
  <c r="F40" i="110"/>
  <c r="F369" i="110"/>
  <c r="F367" i="110" s="1"/>
  <c r="E2120" i="110"/>
  <c r="C2122" i="110"/>
  <c r="C2429" i="110"/>
  <c r="D2072" i="110"/>
  <c r="D2427" i="110"/>
  <c r="D1500" i="110"/>
  <c r="C1502" i="110"/>
  <c r="D1678" i="110"/>
  <c r="C1680" i="110"/>
  <c r="C598" i="110"/>
  <c r="D512" i="110"/>
  <c r="C512" i="110" s="1"/>
  <c r="D2270" i="110"/>
  <c r="D1481" i="110"/>
  <c r="F53" i="110"/>
  <c r="F51" i="110" s="1"/>
  <c r="F95" i="110"/>
  <c r="D2562" i="110"/>
  <c r="C239" i="110"/>
  <c r="H2575" i="110"/>
  <c r="H2569" i="110" s="1"/>
  <c r="H2567" i="110" s="1"/>
  <c r="H2579" i="110"/>
  <c r="H252" i="110"/>
  <c r="H250" i="110" s="1"/>
  <c r="D2572" i="110"/>
  <c r="C2572" i="110" s="1"/>
  <c r="C253" i="110"/>
  <c r="H520" i="110"/>
  <c r="D816" i="110"/>
  <c r="D270" i="110"/>
  <c r="C272" i="110"/>
  <c r="D574" i="110"/>
  <c r="D1958" i="110"/>
  <c r="D1400" i="110"/>
  <c r="D525" i="110" s="1"/>
  <c r="C1960" i="110"/>
  <c r="D532" i="110"/>
  <c r="E820" i="110"/>
  <c r="C822" i="110"/>
  <c r="I531" i="110"/>
  <c r="D2490" i="110"/>
  <c r="D430" i="110"/>
  <c r="C432" i="110"/>
  <c r="D52" i="110"/>
  <c r="C96" i="110"/>
  <c r="C94" i="110" s="1"/>
  <c r="D94" i="110"/>
  <c r="E2159" i="110"/>
  <c r="C2159" i="110" s="1"/>
  <c r="C1752" i="110"/>
  <c r="C1961" i="110"/>
  <c r="C1754" i="110"/>
  <c r="E1293" i="110"/>
  <c r="E1291" i="110" s="1"/>
  <c r="H2514" i="110"/>
  <c r="H2512" i="110" s="1"/>
  <c r="H2510" i="110" s="1"/>
  <c r="F2553" i="110"/>
  <c r="F2551" i="110" s="1"/>
  <c r="G1120" i="110"/>
  <c r="E2480" i="110"/>
  <c r="C644" i="110"/>
  <c r="H607" i="110"/>
  <c r="H522" i="110"/>
  <c r="H44" i="110" s="1"/>
  <c r="E531" i="110"/>
  <c r="E59" i="110" s="1"/>
  <c r="F1378" i="110"/>
  <c r="C1380" i="110"/>
  <c r="I1958" i="110"/>
  <c r="I1956" i="110" s="1"/>
  <c r="I1400" i="110"/>
  <c r="I1398" i="110" s="1"/>
  <c r="I1396" i="110" s="1"/>
  <c r="I1392" i="110" s="1"/>
  <c r="D1350" i="110"/>
  <c r="C1352" i="110"/>
  <c r="F430" i="110"/>
  <c r="F428" i="110" s="1"/>
  <c r="E101" i="110"/>
  <c r="D690" i="110"/>
  <c r="C692" i="110"/>
  <c r="D2491" i="110"/>
  <c r="H91" i="110"/>
  <c r="H89" i="110" s="1"/>
  <c r="H81" i="110" s="1"/>
  <c r="H41" i="110"/>
  <c r="H2498" i="110"/>
  <c r="H2496" i="110" s="1"/>
  <c r="H2494" i="110" s="1"/>
  <c r="H713" i="110"/>
  <c r="H711" i="110" s="1"/>
  <c r="I378" i="110"/>
  <c r="I376" i="110" s="1"/>
  <c r="I374" i="110" s="1"/>
  <c r="I67" i="110"/>
  <c r="D689" i="110"/>
  <c r="F1949" i="110"/>
  <c r="F1947" i="110" s="1"/>
  <c r="D607" i="110"/>
  <c r="G2475" i="110"/>
  <c r="G2473" i="110" s="1"/>
  <c r="C2413" i="110"/>
  <c r="F543" i="110"/>
  <c r="F73" i="110" s="1"/>
  <c r="E446" i="110"/>
  <c r="C1962" i="110"/>
  <c r="I250" i="110"/>
  <c r="C2522" i="110"/>
  <c r="I2554" i="110"/>
  <c r="I2552" i="110" s="1"/>
  <c r="F626" i="110"/>
  <c r="C434" i="110"/>
  <c r="H2491" i="110"/>
  <c r="H2489" i="110" s="1"/>
  <c r="H2487" i="110" s="1"/>
  <c r="H690" i="110"/>
  <c r="H688" i="110" s="1"/>
  <c r="I538" i="110"/>
  <c r="I620" i="110"/>
  <c r="I618" i="110" s="1"/>
  <c r="I612" i="110" s="1"/>
  <c r="G377" i="110"/>
  <c r="G375" i="110" s="1"/>
  <c r="G373" i="110" s="1"/>
  <c r="G359" i="110" s="1"/>
  <c r="G66" i="110"/>
  <c r="G555" i="110"/>
  <c r="G553" i="110" s="1"/>
  <c r="G551" i="110" s="1"/>
  <c r="G549" i="110" s="1"/>
  <c r="D555" i="110"/>
  <c r="D553" i="110" s="1"/>
  <c r="D551" i="110" s="1"/>
  <c r="D715" i="110"/>
  <c r="C717" i="110"/>
  <c r="D370" i="110"/>
  <c r="D2043" i="110"/>
  <c r="C2045" i="110"/>
  <c r="D2442" i="110"/>
  <c r="C2444" i="110"/>
  <c r="D2300" i="110"/>
  <c r="C395" i="110"/>
  <c r="E393" i="110"/>
  <c r="D383" i="110"/>
  <c r="D2034" i="110"/>
  <c r="C2036" i="110"/>
  <c r="D2157" i="110"/>
  <c r="E270" i="110"/>
  <c r="E268" i="110" s="1"/>
  <c r="E93" i="110"/>
  <c r="D1513" i="110"/>
  <c r="F605" i="110"/>
  <c r="F603" i="110" s="1"/>
  <c r="F597" i="110" s="1"/>
  <c r="F521" i="110"/>
  <c r="D716" i="110"/>
  <c r="C718" i="110"/>
  <c r="E554" i="110"/>
  <c r="E552" i="110" s="1"/>
  <c r="E550" i="110" s="1"/>
  <c r="E548" i="110" s="1"/>
  <c r="E2562" i="110"/>
  <c r="E2558" i="110" s="1"/>
  <c r="E2556" i="110" s="1"/>
  <c r="E233" i="110"/>
  <c r="E231" i="110" s="1"/>
  <c r="F2563" i="110"/>
  <c r="F234" i="110"/>
  <c r="F232" i="110" s="1"/>
  <c r="D1690" i="110"/>
  <c r="C1692" i="110"/>
  <c r="C1534" i="110"/>
  <c r="D1532" i="110"/>
  <c r="D748" i="110"/>
  <c r="C750" i="110"/>
  <c r="D2505" i="110"/>
  <c r="D2269" i="110"/>
  <c r="C2271" i="110"/>
  <c r="G2514" i="110"/>
  <c r="G2512" i="110" s="1"/>
  <c r="G2510" i="110" s="1"/>
  <c r="G816" i="110"/>
  <c r="G814" i="110" s="1"/>
  <c r="D367" i="110"/>
  <c r="D361" i="110" s="1"/>
  <c r="D627" i="110"/>
  <c r="H2055" i="110"/>
  <c r="E2065" i="110"/>
  <c r="C2548" i="110"/>
  <c r="C191" i="110"/>
  <c r="H2513" i="110"/>
  <c r="H2511" i="110" s="1"/>
  <c r="H2509" i="110" s="1"/>
  <c r="H2060" i="110"/>
  <c r="H2058" i="110" s="1"/>
  <c r="H2056" i="110" s="1"/>
  <c r="F2525" i="110"/>
  <c r="F2519" i="110" s="1"/>
  <c r="F2517" i="110" s="1"/>
  <c r="C365" i="110"/>
  <c r="C694" i="110"/>
  <c r="C2531" i="110"/>
  <c r="C478" i="110"/>
  <c r="G2538" i="110"/>
  <c r="G2536" i="110" s="1"/>
  <c r="C846" i="110"/>
  <c r="F2506" i="110"/>
  <c r="F2504" i="110" s="1"/>
  <c r="F2502" i="110" s="1"/>
  <c r="H554" i="110"/>
  <c r="H552" i="110" s="1"/>
  <c r="H550" i="110" s="1"/>
  <c r="H548" i="110" s="1"/>
  <c r="D192" i="110"/>
  <c r="C194" i="110"/>
  <c r="D109" i="110"/>
  <c r="G2304" i="110"/>
  <c r="C2306" i="110"/>
  <c r="D1417" i="110"/>
  <c r="C1419" i="110"/>
  <c r="E2156" i="110"/>
  <c r="E2154" i="110" s="1"/>
  <c r="E2152" i="110" s="1"/>
  <c r="C2158" i="110"/>
  <c r="H621" i="110"/>
  <c r="H619" i="110" s="1"/>
  <c r="H613" i="110" s="1"/>
  <c r="H539" i="110"/>
  <c r="I621" i="110"/>
  <c r="I619" i="110" s="1"/>
  <c r="I613" i="110" s="1"/>
  <c r="I539" i="110"/>
  <c r="D380" i="110"/>
  <c r="D408" i="110"/>
  <c r="C410" i="110"/>
  <c r="C1519" i="110"/>
  <c r="F1517" i="110"/>
  <c r="E2513" i="110"/>
  <c r="E2511" i="110" s="1"/>
  <c r="E2509" i="110" s="1"/>
  <c r="E815" i="110"/>
  <c r="E813" i="110" s="1"/>
  <c r="C2239" i="110"/>
  <c r="D2074" i="110"/>
  <c r="E555" i="110"/>
  <c r="E553" i="110" s="1"/>
  <c r="E551" i="110" s="1"/>
  <c r="E549" i="110" s="1"/>
  <c r="D523" i="110"/>
  <c r="D1377" i="110"/>
  <c r="C1379" i="110"/>
  <c r="D446" i="110"/>
  <c r="C448" i="110"/>
  <c r="G58" i="110"/>
  <c r="G100" i="110"/>
  <c r="D457" i="110"/>
  <c r="C457" i="110" s="1"/>
  <c r="C459" i="110"/>
  <c r="D2476" i="110"/>
  <c r="C116" i="110"/>
  <c r="D114" i="110"/>
  <c r="C485" i="110"/>
  <c r="F483" i="110"/>
  <c r="H378" i="110"/>
  <c r="H376" i="110" s="1"/>
  <c r="H374" i="110" s="1"/>
  <c r="H67" i="110"/>
  <c r="C1094" i="110"/>
  <c r="D626" i="110"/>
  <c r="G2491" i="110"/>
  <c r="G2489" i="110" s="1"/>
  <c r="G2487" i="110" s="1"/>
  <c r="G690" i="110"/>
  <c r="G688" i="110" s="1"/>
  <c r="F100" i="110"/>
  <c r="G542" i="110"/>
  <c r="G72" i="110" s="1"/>
  <c r="H2554" i="110"/>
  <c r="H2552" i="110" s="1"/>
  <c r="C1504" i="110"/>
  <c r="I597" i="110"/>
  <c r="G2553" i="110"/>
  <c r="G2551" i="110" s="1"/>
  <c r="E2474" i="110"/>
  <c r="E2472" i="110" s="1"/>
  <c r="C1694" i="110"/>
  <c r="E632" i="110"/>
  <c r="E630" i="110" s="1"/>
  <c r="C464" i="110"/>
  <c r="C1536" i="110"/>
  <c r="C1316" i="110"/>
  <c r="C371" i="110"/>
  <c r="I2481" i="110"/>
  <c r="I2475" i="110" s="1"/>
  <c r="I2473" i="110" s="1"/>
  <c r="D1408" i="110"/>
  <c r="D1533" i="110"/>
  <c r="C1535" i="110"/>
  <c r="C1693" i="110"/>
  <c r="D1691" i="110"/>
  <c r="F1351" i="110"/>
  <c r="C1353" i="110"/>
  <c r="D1957" i="110"/>
  <c r="C1959" i="110"/>
  <c r="D1399" i="110"/>
  <c r="D524" i="110" s="1"/>
  <c r="E521" i="110"/>
  <c r="F361" i="110"/>
  <c r="F30" i="110"/>
  <c r="D1751" i="110"/>
  <c r="C2081" i="110"/>
  <c r="D2079" i="110"/>
  <c r="D2154" i="110"/>
  <c r="C2443" i="110"/>
  <c r="D2441" i="110"/>
  <c r="D2098" i="110"/>
  <c r="C2098" i="110" s="1"/>
  <c r="C2100" i="110"/>
  <c r="D837" i="110"/>
  <c r="C839" i="110"/>
  <c r="G1406" i="110"/>
  <c r="G1404" i="110" s="1"/>
  <c r="G1402" i="110" s="1"/>
  <c r="G1390" i="110" s="1"/>
  <c r="I30" i="110"/>
  <c r="G95" i="110"/>
  <c r="G53" i="110"/>
  <c r="G51" i="110" s="1"/>
  <c r="D377" i="110"/>
  <c r="C379" i="110"/>
  <c r="D66" i="110"/>
  <c r="F525" i="110"/>
  <c r="F47" i="110" s="1"/>
  <c r="F555" i="110"/>
  <c r="F553" i="110" s="1"/>
  <c r="F551" i="110" s="1"/>
  <c r="F549" i="110" s="1"/>
  <c r="G40" i="110"/>
  <c r="G90" i="110"/>
  <c r="G88" i="110" s="1"/>
  <c r="F270" i="110"/>
  <c r="F268" i="110" s="1"/>
  <c r="F93" i="110"/>
  <c r="I144" i="110"/>
  <c r="I92" i="110"/>
  <c r="D643" i="110"/>
  <c r="C645" i="110"/>
  <c r="I91" i="110"/>
  <c r="I89" i="110" s="1"/>
  <c r="I81" i="110" s="1"/>
  <c r="I79" i="110" s="1"/>
  <c r="I41" i="110"/>
  <c r="H1399" i="110"/>
  <c r="H1397" i="110" s="1"/>
  <c r="H1395" i="110" s="1"/>
  <c r="H1391" i="110" s="1"/>
  <c r="C1969" i="110"/>
  <c r="E2553" i="110"/>
  <c r="E2551" i="110" s="1"/>
  <c r="E112" i="110"/>
  <c r="E606" i="110"/>
  <c r="H835" i="110"/>
  <c r="H833" i="110" s="1"/>
  <c r="H2568" i="110"/>
  <c r="H2566" i="110" s="1"/>
  <c r="G622" i="110"/>
  <c r="C184" i="110"/>
  <c r="D103" i="110"/>
  <c r="D470" i="110"/>
  <c r="C470" i="110" s="1"/>
  <c r="C472" i="110"/>
  <c r="C1489" i="110"/>
  <c r="E1487" i="110"/>
  <c r="C1750" i="110"/>
  <c r="D1748" i="110"/>
  <c r="C363" i="110"/>
  <c r="E1408" i="110"/>
  <c r="E1406" i="110" s="1"/>
  <c r="E1404" i="110" s="1"/>
  <c r="E1402" i="110" s="1"/>
  <c r="E1533" i="110"/>
  <c r="E1531" i="110" s="1"/>
  <c r="E1529" i="110" s="1"/>
  <c r="E1527" i="110" s="1"/>
  <c r="I1957" i="110"/>
  <c r="I1955" i="110" s="1"/>
  <c r="I1399" i="110"/>
  <c r="I1397" i="110" s="1"/>
  <c r="I1395" i="110" s="1"/>
  <c r="I1391" i="110" s="1"/>
  <c r="D2080" i="110"/>
  <c r="C2082" i="110"/>
  <c r="E1753" i="110"/>
  <c r="E1751" i="110" s="1"/>
  <c r="E1749" i="110" s="1"/>
  <c r="E1400" i="110"/>
  <c r="E1398" i="110" s="1"/>
  <c r="E1396" i="110" s="1"/>
  <c r="E1392" i="110" s="1"/>
  <c r="G695" i="110"/>
  <c r="G693" i="110" s="1"/>
  <c r="G623" i="110"/>
  <c r="G460" i="110"/>
  <c r="C462" i="110"/>
  <c r="D2303" i="110"/>
  <c r="C2305" i="110"/>
  <c r="G2499" i="110"/>
  <c r="G2497" i="110" s="1"/>
  <c r="G2495" i="110" s="1"/>
  <c r="G714" i="110"/>
  <c r="G712" i="110" s="1"/>
  <c r="F2549" i="110"/>
  <c r="F2543" i="110" s="1"/>
  <c r="F576" i="110"/>
  <c r="F574" i="110" s="1"/>
  <c r="D405" i="110"/>
  <c r="C407" i="110"/>
  <c r="C564" i="110"/>
  <c r="D562" i="110"/>
  <c r="E2505" i="110"/>
  <c r="E2503" i="110" s="1"/>
  <c r="E2501" i="110" s="1"/>
  <c r="E748" i="110"/>
  <c r="E746" i="110" s="1"/>
  <c r="D2477" i="110"/>
  <c r="D85" i="110"/>
  <c r="C117" i="110"/>
  <c r="E530" i="110"/>
  <c r="D212" i="110"/>
  <c r="D84" i="110" s="1"/>
  <c r="C214" i="110"/>
  <c r="H531" i="110"/>
  <c r="I94" i="110"/>
  <c r="I52" i="110"/>
  <c r="I50" i="110" s="1"/>
  <c r="C1133" i="110"/>
  <c r="I95" i="110"/>
  <c r="I53" i="110"/>
  <c r="I51" i="110" s="1"/>
  <c r="E181" i="110"/>
  <c r="C2102" i="110"/>
  <c r="H1408" i="110"/>
  <c r="F2473" i="110"/>
  <c r="I2513" i="110"/>
  <c r="I2511" i="110" s="1"/>
  <c r="I2509" i="110" s="1"/>
  <c r="H2530" i="110"/>
  <c r="D624" i="110"/>
  <c r="C1130" i="110"/>
  <c r="C2478" i="110"/>
  <c r="I361" i="110"/>
  <c r="I359" i="110" s="1"/>
  <c r="I2550" i="110"/>
  <c r="I2544" i="110" s="1"/>
  <c r="F606" i="110"/>
  <c r="D2482" i="110"/>
  <c r="C2482" i="110" s="1"/>
  <c r="C2484" i="110"/>
  <c r="C2123" i="110"/>
  <c r="E2121" i="110"/>
  <c r="E2064" i="110"/>
  <c r="E526" i="110" s="1"/>
  <c r="E48" i="110" s="1"/>
  <c r="H530" i="110"/>
  <c r="H58" i="110" s="1"/>
  <c r="D2060" i="110"/>
  <c r="D2461" i="110"/>
  <c r="C2463" i="110"/>
  <c r="D1151" i="110"/>
  <c r="C1153" i="110"/>
  <c r="C1681" i="110"/>
  <c r="D1679" i="110"/>
  <c r="E2532" i="110"/>
  <c r="C1124" i="110"/>
  <c r="E1122" i="110"/>
  <c r="E1120" i="110" s="1"/>
  <c r="D554" i="110"/>
  <c r="D552" i="110" s="1"/>
  <c r="D550" i="110" s="1"/>
  <c r="F2595" i="110"/>
  <c r="F341" i="110"/>
  <c r="F249" i="110" s="1"/>
  <c r="F98" i="110"/>
  <c r="F554" i="110"/>
  <c r="F552" i="110" s="1"/>
  <c r="F550" i="110" s="1"/>
  <c r="F548" i="110" s="1"/>
  <c r="E377" i="110"/>
  <c r="E375" i="110" s="1"/>
  <c r="E373" i="110" s="1"/>
  <c r="E359" i="110" s="1"/>
  <c r="E66" i="110"/>
  <c r="H100" i="110"/>
  <c r="H78" i="110" s="1"/>
  <c r="D2117" i="110"/>
  <c r="C437" i="110"/>
  <c r="E435" i="110"/>
  <c r="G380" i="110"/>
  <c r="G408" i="110"/>
  <c r="G406" i="110" s="1"/>
  <c r="G404" i="110" s="1"/>
  <c r="G402" i="110" s="1"/>
  <c r="C2571" i="110"/>
  <c r="E2491" i="110"/>
  <c r="E2489" i="110" s="1"/>
  <c r="E2487" i="110" s="1"/>
  <c r="E690" i="110"/>
  <c r="E688" i="110" s="1"/>
  <c r="F2522" i="110"/>
  <c r="F616" i="110"/>
  <c r="F532" i="110" s="1"/>
  <c r="F60" i="110" s="1"/>
  <c r="F2491" i="110"/>
  <c r="F2489" i="110" s="1"/>
  <c r="F2487" i="110" s="1"/>
  <c r="F690" i="110"/>
  <c r="F688" i="110" s="1"/>
  <c r="C730" i="110"/>
  <c r="I555" i="110"/>
  <c r="I553" i="110" s="1"/>
  <c r="I551" i="110" s="1"/>
  <c r="I549" i="110" s="1"/>
  <c r="G604" i="110"/>
  <c r="G602" i="110" s="1"/>
  <c r="G596" i="110" s="1"/>
  <c r="G520" i="110"/>
  <c r="C836" i="110"/>
  <c r="I2061" i="110"/>
  <c r="I2059" i="110" s="1"/>
  <c r="I2057" i="110" s="1"/>
  <c r="I2055" i="110" s="1"/>
  <c r="C566" i="110"/>
  <c r="F2514" i="110"/>
  <c r="F2512" i="110" s="1"/>
  <c r="F2510" i="110" s="1"/>
  <c r="G835" i="110"/>
  <c r="G833" i="110" s="1"/>
  <c r="F1151" i="110"/>
  <c r="F1149" i="110" s="1"/>
  <c r="F1147" i="110" s="1"/>
  <c r="I445" i="110"/>
  <c r="F538" i="110"/>
  <c r="D1514" i="110"/>
  <c r="C1516" i="110"/>
  <c r="C757" i="110"/>
  <c r="G755" i="110"/>
  <c r="H30" i="110"/>
  <c r="D2520" i="110"/>
  <c r="D859" i="110"/>
  <c r="D1499" i="110"/>
  <c r="C1501" i="110"/>
  <c r="E539" i="110"/>
  <c r="E621" i="110"/>
  <c r="E619" i="110" s="1"/>
  <c r="E613" i="110" s="1"/>
  <c r="D2557" i="110"/>
  <c r="D563" i="110"/>
  <c r="C565" i="110"/>
  <c r="C580" i="110"/>
  <c r="E578" i="110"/>
  <c r="I604" i="110"/>
  <c r="I602" i="110" s="1"/>
  <c r="I596" i="110" s="1"/>
  <c r="I520" i="110"/>
  <c r="C1918" i="110"/>
  <c r="D1916" i="110"/>
  <c r="D1407" i="110" s="1"/>
  <c r="D145" i="110"/>
  <c r="D93" i="110"/>
  <c r="C147" i="110"/>
  <c r="C271" i="110"/>
  <c r="D269" i="110"/>
  <c r="E2499" i="110"/>
  <c r="E2497" i="110" s="1"/>
  <c r="E2495" i="110" s="1"/>
  <c r="E714" i="110"/>
  <c r="E712" i="110" s="1"/>
  <c r="F378" i="110"/>
  <c r="F376" i="110" s="1"/>
  <c r="F374" i="110" s="1"/>
  <c r="F67" i="110"/>
  <c r="D471" i="110"/>
  <c r="G531" i="110"/>
  <c r="D232" i="110"/>
  <c r="D2136" i="110"/>
  <c r="F2573" i="110"/>
  <c r="C254" i="110"/>
  <c r="F85" i="110"/>
  <c r="D1416" i="110"/>
  <c r="C1418" i="110"/>
  <c r="D1915" i="110"/>
  <c r="C1917" i="110"/>
  <c r="D2059" i="110"/>
  <c r="C1292" i="110"/>
  <c r="D1290" i="110"/>
  <c r="D233" i="110"/>
  <c r="C235" i="110"/>
  <c r="D2560" i="110"/>
  <c r="C2560" i="110" s="1"/>
  <c r="D82" i="110"/>
  <c r="C600" i="110"/>
  <c r="D514" i="110"/>
  <c r="C514" i="110" s="1"/>
  <c r="D392" i="110"/>
  <c r="C394" i="110"/>
  <c r="D533" i="110"/>
  <c r="C102" i="110"/>
  <c r="G2476" i="110"/>
  <c r="G84" i="110"/>
  <c r="G114" i="110"/>
  <c r="G112" i="110" s="1"/>
  <c r="D751" i="110"/>
  <c r="F2538" i="110"/>
  <c r="F2536" i="110" s="1"/>
  <c r="F431" i="110"/>
  <c r="F429" i="110" s="1"/>
  <c r="C364" i="110"/>
  <c r="D31" i="110"/>
  <c r="D856" i="110"/>
  <c r="D579" i="110"/>
  <c r="C581" i="110"/>
  <c r="H369" i="110"/>
  <c r="H367" i="110" s="1"/>
  <c r="H361" i="110" s="1"/>
  <c r="H359" i="110" s="1"/>
  <c r="H40" i="110"/>
  <c r="I2592" i="110"/>
  <c r="C2594" i="110"/>
  <c r="I2534" i="110"/>
  <c r="I2530" i="110" s="1"/>
  <c r="I1122" i="110"/>
  <c r="D2591" i="110"/>
  <c r="C2593" i="110"/>
  <c r="E2059" i="110"/>
  <c r="E2057" i="110" s="1"/>
  <c r="E2055" i="110" s="1"/>
  <c r="C1294" i="110"/>
  <c r="C2523" i="110"/>
  <c r="H2550" i="110"/>
  <c r="H2544" i="110" s="1"/>
  <c r="C480" i="110"/>
  <c r="G2524" i="110"/>
  <c r="G2518" i="110" s="1"/>
  <c r="G2516" i="110" s="1"/>
  <c r="G1293" i="110"/>
  <c r="G1291" i="110" s="1"/>
  <c r="E2574" i="110"/>
  <c r="E2568" i="110" s="1"/>
  <c r="E2566" i="110" s="1"/>
  <c r="C1518" i="110"/>
  <c r="H35" i="110"/>
  <c r="C861" i="110"/>
  <c r="D2137" i="110"/>
  <c r="D2514" i="110" s="1"/>
  <c r="C2139" i="110"/>
  <c r="G2138" i="110"/>
  <c r="G2136" i="110" s="1"/>
  <c r="G2060" i="110"/>
  <c r="G2058" i="110" s="1"/>
  <c r="G2056" i="110" s="1"/>
  <c r="G2054" i="110" s="1"/>
  <c r="D1486" i="110"/>
  <c r="C1488" i="110"/>
  <c r="D2426" i="110"/>
  <c r="C2428" i="110"/>
  <c r="E1532" i="110"/>
  <c r="E1530" i="110" s="1"/>
  <c r="E1528" i="110" s="1"/>
  <c r="E1526" i="110" s="1"/>
  <c r="E1407" i="110"/>
  <c r="E1405" i="110" s="1"/>
  <c r="E1403" i="110" s="1"/>
  <c r="E1401" i="110" s="1"/>
  <c r="E1389" i="110" s="1"/>
  <c r="I2272" i="110"/>
  <c r="I2270" i="110" s="1"/>
  <c r="I2072" i="110"/>
  <c r="I2070" i="110" s="1"/>
  <c r="I2068" i="110" s="1"/>
  <c r="I2066" i="110" s="1"/>
  <c r="H2072" i="110"/>
  <c r="H2427" i="110"/>
  <c r="H2425" i="110" s="1"/>
  <c r="C1244" i="110"/>
  <c r="F625" i="110"/>
  <c r="D71" i="110"/>
  <c r="C2464" i="110"/>
  <c r="D2462" i="110"/>
  <c r="I108" i="110"/>
  <c r="C108" i="110" s="1"/>
  <c r="I191" i="110"/>
  <c r="I189" i="110" s="1"/>
  <c r="C189" i="110" s="1"/>
  <c r="I2491" i="110"/>
  <c r="I2489" i="110" s="1"/>
  <c r="I2487" i="110" s="1"/>
  <c r="I690" i="110"/>
  <c r="I688" i="110" s="1"/>
  <c r="D2485" i="110"/>
  <c r="D155" i="110"/>
  <c r="D97" i="110"/>
  <c r="C157" i="110"/>
  <c r="C155" i="110" s="1"/>
  <c r="D106" i="110"/>
  <c r="F2492" i="110"/>
  <c r="F2490" i="110" s="1"/>
  <c r="F2488" i="110" s="1"/>
  <c r="F691" i="110"/>
  <c r="F689" i="110" s="1"/>
  <c r="D429" i="110"/>
  <c r="I530" i="110"/>
  <c r="E378" i="110"/>
  <c r="E376" i="110" s="1"/>
  <c r="E374" i="110" s="1"/>
  <c r="E360" i="110" s="1"/>
  <c r="E67" i="110"/>
  <c r="C2570" i="110"/>
  <c r="H101" i="110"/>
  <c r="H59" i="110"/>
  <c r="E620" i="110"/>
  <c r="E618" i="110" s="1"/>
  <c r="E538" i="110"/>
  <c r="D817" i="110"/>
  <c r="C819" i="110"/>
  <c r="D539" i="110"/>
  <c r="D621" i="110"/>
  <c r="C2592" i="110"/>
  <c r="G2061" i="110"/>
  <c r="G2059" i="110" s="1"/>
  <c r="G2057" i="110" s="1"/>
  <c r="F80" i="110"/>
  <c r="F2524" i="110"/>
  <c r="G1282" i="110" l="1"/>
  <c r="G1280" i="110" s="1"/>
  <c r="G2549" i="110"/>
  <c r="G2543" i="110" s="1"/>
  <c r="G41" i="110"/>
  <c r="E524" i="110"/>
  <c r="E46" i="110" s="1"/>
  <c r="G2528" i="110"/>
  <c r="H2542" i="110"/>
  <c r="H2524" i="110"/>
  <c r="H2518" i="110" s="1"/>
  <c r="H2516" i="110" s="1"/>
  <c r="D35" i="110"/>
  <c r="C35" i="110" s="1"/>
  <c r="G543" i="110"/>
  <c r="G73" i="110" s="1"/>
  <c r="F1283" i="110"/>
  <c r="F2550" i="110"/>
  <c r="F2544" i="110" s="1"/>
  <c r="I1533" i="110"/>
  <c r="I1531" i="110" s="1"/>
  <c r="I1408" i="110"/>
  <c r="C1152" i="110"/>
  <c r="C616" i="110"/>
  <c r="C211" i="110"/>
  <c r="H1120" i="110"/>
  <c r="G2055" i="110"/>
  <c r="H1147" i="110"/>
  <c r="H1119" i="110" s="1"/>
  <c r="H2537" i="110"/>
  <c r="H2535" i="110" s="1"/>
  <c r="E612" i="110"/>
  <c r="C858" i="110"/>
  <c r="D2037" i="110"/>
  <c r="D526" i="110" s="1"/>
  <c r="C526" i="110" s="1"/>
  <c r="H1389" i="110"/>
  <c r="H79" i="110"/>
  <c r="C92" i="110"/>
  <c r="E1747" i="110"/>
  <c r="D34" i="110"/>
  <c r="C34" i="110" s="1"/>
  <c r="F66" i="110"/>
  <c r="I1148" i="110"/>
  <c r="I1120" i="110" s="1"/>
  <c r="I2538" i="110"/>
  <c r="I2536" i="110" s="1"/>
  <c r="I2528" i="110"/>
  <c r="G2541" i="110"/>
  <c r="C622" i="110"/>
  <c r="C513" i="110"/>
  <c r="H2527" i="110"/>
  <c r="C2046" i="110"/>
  <c r="E40" i="110"/>
  <c r="C40" i="110" s="1"/>
  <c r="F2528" i="110"/>
  <c r="F524" i="110"/>
  <c r="F46" i="110" s="1"/>
  <c r="H620" i="110"/>
  <c r="H618" i="110" s="1"/>
  <c r="H612" i="110" s="1"/>
  <c r="G2527" i="110"/>
  <c r="G2474" i="110"/>
  <c r="G2472" i="110" s="1"/>
  <c r="C617" i="110"/>
  <c r="H1148" i="110"/>
  <c r="H2538" i="110"/>
  <c r="H2536" i="110" s="1"/>
  <c r="H2528" i="110" s="1"/>
  <c r="C2156" i="110"/>
  <c r="F542" i="110"/>
  <c r="F72" i="110" s="1"/>
  <c r="F2054" i="110"/>
  <c r="C2073" i="110"/>
  <c r="G524" i="110"/>
  <c r="G46" i="110" s="1"/>
  <c r="C2062" i="110"/>
  <c r="C2063" i="110"/>
  <c r="C2064" i="110"/>
  <c r="G525" i="110"/>
  <c r="G47" i="110" s="1"/>
  <c r="E543" i="110"/>
  <c r="E73" i="110" s="1"/>
  <c r="E1390" i="110"/>
  <c r="F1119" i="110"/>
  <c r="E2525" i="110"/>
  <c r="E2519" i="110" s="1"/>
  <c r="E2517" i="110" s="1"/>
  <c r="I525" i="110"/>
  <c r="I519" i="110" s="1"/>
  <c r="I517" i="110" s="1"/>
  <c r="I511" i="110" s="1"/>
  <c r="D620" i="110"/>
  <c r="D618" i="110" s="1"/>
  <c r="D612" i="110" s="1"/>
  <c r="H604" i="110"/>
  <c r="H602" i="110" s="1"/>
  <c r="H596" i="110" s="1"/>
  <c r="I594" i="110"/>
  <c r="F2518" i="110"/>
  <c r="F2516" i="110" s="1"/>
  <c r="F359" i="110"/>
  <c r="D2512" i="110"/>
  <c r="D47" i="110"/>
  <c r="D32" i="110"/>
  <c r="C84" i="110"/>
  <c r="C97" i="110"/>
  <c r="C95" i="110" s="1"/>
  <c r="D95" i="110"/>
  <c r="D53" i="110"/>
  <c r="G2134" i="110"/>
  <c r="G2132" i="110" s="1"/>
  <c r="G2513" i="110"/>
  <c r="G2511" i="110" s="1"/>
  <c r="G2509" i="110" s="1"/>
  <c r="G1283" i="110"/>
  <c r="G1281" i="110" s="1"/>
  <c r="C856" i="110"/>
  <c r="C1290" i="110"/>
  <c r="D1282" i="110"/>
  <c r="C2136" i="110"/>
  <c r="D2134" i="110"/>
  <c r="E2549" i="110"/>
  <c r="E2543" i="110" s="1"/>
  <c r="E2541" i="110" s="1"/>
  <c r="E576" i="110"/>
  <c r="C578" i="110"/>
  <c r="D46" i="110"/>
  <c r="E179" i="110"/>
  <c r="E1485" i="110"/>
  <c r="C1487" i="110"/>
  <c r="D2439" i="110"/>
  <c r="C2439" i="110" s="1"/>
  <c r="C2441" i="110"/>
  <c r="D1406" i="110"/>
  <c r="H69" i="110"/>
  <c r="H65" i="110" s="1"/>
  <c r="H63" i="110" s="1"/>
  <c r="H57" i="110" s="1"/>
  <c r="D190" i="110"/>
  <c r="C192" i="110"/>
  <c r="D2267" i="110"/>
  <c r="C2267" i="110" s="1"/>
  <c r="C2269" i="110"/>
  <c r="D2155" i="110"/>
  <c r="D50" i="110"/>
  <c r="C52" i="110"/>
  <c r="D2268" i="110"/>
  <c r="C2270" i="110"/>
  <c r="E2118" i="110"/>
  <c r="C2118" i="110" s="1"/>
  <c r="C2120" i="110"/>
  <c r="E525" i="110"/>
  <c r="E47" i="110" s="1"/>
  <c r="F541" i="110"/>
  <c r="F537" i="110" s="1"/>
  <c r="F535" i="110" s="1"/>
  <c r="F529" i="110" s="1"/>
  <c r="C625" i="110"/>
  <c r="D231" i="110"/>
  <c r="C231" i="110" s="1"/>
  <c r="C233" i="110"/>
  <c r="F59" i="110"/>
  <c r="D548" i="110"/>
  <c r="C548" i="110" s="1"/>
  <c r="C550" i="110"/>
  <c r="D2459" i="110"/>
  <c r="C2459" i="110" s="1"/>
  <c r="C2461" i="110"/>
  <c r="G2492" i="110"/>
  <c r="G691" i="110"/>
  <c r="G689" i="110" s="1"/>
  <c r="D1531" i="110"/>
  <c r="C2476" i="110"/>
  <c r="D605" i="110"/>
  <c r="D521" i="110"/>
  <c r="I1950" i="110"/>
  <c r="I1948" i="110" s="1"/>
  <c r="I2575" i="110"/>
  <c r="I2569" i="110" s="1"/>
  <c r="I2567" i="110" s="1"/>
  <c r="I2579" i="110"/>
  <c r="C532" i="110"/>
  <c r="D60" i="110"/>
  <c r="C60" i="110" s="1"/>
  <c r="C545" i="110"/>
  <c r="D75" i="110"/>
  <c r="C75" i="110" s="1"/>
  <c r="D68" i="110"/>
  <c r="C2138" i="110"/>
  <c r="C695" i="110"/>
  <c r="I2542" i="110"/>
  <c r="D104" i="110"/>
  <c r="D1484" i="110"/>
  <c r="C1486" i="110"/>
  <c r="D577" i="110"/>
  <c r="C579" i="110"/>
  <c r="C2573" i="110"/>
  <c r="I42" i="110"/>
  <c r="D857" i="110"/>
  <c r="C857" i="110" s="1"/>
  <c r="C859" i="110"/>
  <c r="C435" i="110"/>
  <c r="E433" i="110"/>
  <c r="C2595" i="110"/>
  <c r="F2591" i="110"/>
  <c r="F2566" i="110" s="1"/>
  <c r="D560" i="110"/>
  <c r="C560" i="110" s="1"/>
  <c r="C562" i="110"/>
  <c r="G621" i="110"/>
  <c r="G619" i="110" s="1"/>
  <c r="G613" i="110" s="1"/>
  <c r="G539" i="110"/>
  <c r="C1748" i="110"/>
  <c r="C2044" i="110"/>
  <c r="D2042" i="110"/>
  <c r="I69" i="110"/>
  <c r="D107" i="110"/>
  <c r="C109" i="110"/>
  <c r="F2559" i="110"/>
  <c r="C2563" i="110"/>
  <c r="E2575" i="110"/>
  <c r="E2569" i="110" s="1"/>
  <c r="E2567" i="110" s="1"/>
  <c r="E252" i="110"/>
  <c r="E250" i="110" s="1"/>
  <c r="E2579" i="110"/>
  <c r="D2440" i="110"/>
  <c r="C2440" i="110" s="1"/>
  <c r="C2442" i="110"/>
  <c r="H42" i="110"/>
  <c r="F620" i="110"/>
  <c r="F618" i="110" s="1"/>
  <c r="F612" i="110" s="1"/>
  <c r="E2058" i="110"/>
  <c r="E2056" i="110" s="1"/>
  <c r="C609" i="110"/>
  <c r="G32" i="110"/>
  <c r="G80" i="110"/>
  <c r="G78" i="110" s="1"/>
  <c r="D1497" i="110"/>
  <c r="C1497" i="110" s="1"/>
  <c r="C1499" i="110"/>
  <c r="F68" i="110"/>
  <c r="G378" i="110"/>
  <c r="G376" i="110" s="1"/>
  <c r="G374" i="110" s="1"/>
  <c r="G360" i="110" s="1"/>
  <c r="G67" i="110"/>
  <c r="D2069" i="110"/>
  <c r="C2071" i="110"/>
  <c r="F604" i="110"/>
  <c r="F602" i="110" s="1"/>
  <c r="F596" i="110" s="1"/>
  <c r="F520" i="110"/>
  <c r="G2554" i="110"/>
  <c r="G2552" i="110" s="1"/>
  <c r="G458" i="110"/>
  <c r="C460" i="110"/>
  <c r="C361" i="110"/>
  <c r="G620" i="110"/>
  <c r="G618" i="110" s="1"/>
  <c r="G612" i="110" s="1"/>
  <c r="G594" i="110" s="1"/>
  <c r="G538" i="110"/>
  <c r="C538" i="110" s="1"/>
  <c r="D835" i="110"/>
  <c r="D615" i="110"/>
  <c r="C837" i="110"/>
  <c r="D112" i="110"/>
  <c r="D45" i="110"/>
  <c r="C45" i="110" s="1"/>
  <c r="C523" i="110"/>
  <c r="C380" i="110"/>
  <c r="D67" i="110"/>
  <c r="D378" i="110"/>
  <c r="G2302" i="110"/>
  <c r="G2550" i="110" s="1"/>
  <c r="G2544" i="110" s="1"/>
  <c r="C2304" i="110"/>
  <c r="E41" i="110"/>
  <c r="E91" i="110"/>
  <c r="E89" i="110" s="1"/>
  <c r="E81" i="110" s="1"/>
  <c r="E79" i="110" s="1"/>
  <c r="C551" i="110"/>
  <c r="D549" i="110"/>
  <c r="C549" i="110" s="1"/>
  <c r="D1348" i="110"/>
  <c r="C1350" i="110"/>
  <c r="E818" i="110"/>
  <c r="C820" i="110"/>
  <c r="D2070" i="110"/>
  <c r="D1291" i="110"/>
  <c r="C1293" i="110"/>
  <c r="I1405" i="110"/>
  <c r="I1403" i="110" s="1"/>
  <c r="I1401" i="110" s="1"/>
  <c r="I1389" i="110" s="1"/>
  <c r="I542" i="110"/>
  <c r="I72" i="110" s="1"/>
  <c r="D2424" i="110"/>
  <c r="C2424" i="110" s="1"/>
  <c r="C2426" i="110"/>
  <c r="D30" i="110"/>
  <c r="C82" i="110"/>
  <c r="F33" i="110"/>
  <c r="D1512" i="110"/>
  <c r="C1512" i="110" s="1"/>
  <c r="C1514" i="110"/>
  <c r="C98" i="110"/>
  <c r="F54" i="110"/>
  <c r="F94" i="110"/>
  <c r="F78" i="110" s="1"/>
  <c r="D2035" i="110"/>
  <c r="C2037" i="110"/>
  <c r="D1689" i="110"/>
  <c r="C1691" i="110"/>
  <c r="D1375" i="110"/>
  <c r="C1377" i="110"/>
  <c r="D406" i="110"/>
  <c r="C408" i="110"/>
  <c r="D1688" i="110"/>
  <c r="C1688" i="110" s="1"/>
  <c r="C1690" i="110"/>
  <c r="D1511" i="110"/>
  <c r="D2298" i="110"/>
  <c r="H68" i="110"/>
  <c r="H521" i="110"/>
  <c r="H605" i="110"/>
  <c r="H603" i="110" s="1"/>
  <c r="H597" i="110" s="1"/>
  <c r="H595" i="110" s="1"/>
  <c r="D814" i="110"/>
  <c r="D2425" i="110"/>
  <c r="C2427" i="110"/>
  <c r="D88" i="110"/>
  <c r="C367" i="110"/>
  <c r="C630" i="110"/>
  <c r="E68" i="110"/>
  <c r="D2460" i="110"/>
  <c r="C2462" i="110"/>
  <c r="D2506" i="110"/>
  <c r="D749" i="110"/>
  <c r="D1414" i="110"/>
  <c r="D2480" i="110" s="1"/>
  <c r="C1416" i="110"/>
  <c r="E69" i="110"/>
  <c r="D1149" i="110"/>
  <c r="C1151" i="110"/>
  <c r="H1406" i="110"/>
  <c r="H1404" i="110" s="1"/>
  <c r="H1402" i="110" s="1"/>
  <c r="H1390" i="110" s="1"/>
  <c r="H543" i="110"/>
  <c r="H73" i="110" s="1"/>
  <c r="C2477" i="110"/>
  <c r="D2301" i="110"/>
  <c r="D2549" i="110" s="1"/>
  <c r="C2303" i="110"/>
  <c r="D1749" i="110"/>
  <c r="C1751" i="110"/>
  <c r="F1349" i="110"/>
  <c r="C1351" i="110"/>
  <c r="C1417" i="110"/>
  <c r="D1415" i="110"/>
  <c r="E2157" i="110"/>
  <c r="E2155" i="110" s="1"/>
  <c r="E2072" i="110"/>
  <c r="E2070" i="110" s="1"/>
  <c r="E2068" i="110" s="1"/>
  <c r="E2066" i="110" s="1"/>
  <c r="I59" i="110"/>
  <c r="D2558" i="110"/>
  <c r="C2562" i="110"/>
  <c r="C1500" i="110"/>
  <c r="D1498" i="110"/>
  <c r="D2521" i="110"/>
  <c r="C369" i="110"/>
  <c r="F2537" i="110"/>
  <c r="F2535" i="110" s="1"/>
  <c r="F2527" i="110" s="1"/>
  <c r="C632" i="110"/>
  <c r="D2513" i="110"/>
  <c r="C817" i="110"/>
  <c r="D815" i="110"/>
  <c r="I106" i="110"/>
  <c r="I104" i="110" s="1"/>
  <c r="I100" i="110" s="1"/>
  <c r="I66" i="110"/>
  <c r="D1914" i="110"/>
  <c r="C1916" i="110"/>
  <c r="G42" i="110"/>
  <c r="F252" i="110"/>
  <c r="F250" i="110" s="1"/>
  <c r="F481" i="110"/>
  <c r="C481" i="110" s="1"/>
  <c r="F372" i="110"/>
  <c r="F479" i="110"/>
  <c r="F2579" i="110" s="1"/>
  <c r="C483" i="110"/>
  <c r="D2498" i="110"/>
  <c r="D713" i="110"/>
  <c r="C715" i="110"/>
  <c r="I68" i="110"/>
  <c r="D268" i="110"/>
  <c r="C270" i="110"/>
  <c r="C1122" i="110"/>
  <c r="C1753" i="110"/>
  <c r="C341" i="110"/>
  <c r="C689" i="110"/>
  <c r="D445" i="110"/>
  <c r="C445" i="110" s="1"/>
  <c r="I2524" i="110"/>
  <c r="I2518" i="110" s="1"/>
  <c r="I2516" i="110" s="1"/>
  <c r="I181" i="110"/>
  <c r="I179" i="110" s="1"/>
  <c r="C392" i="110"/>
  <c r="D384" i="110"/>
  <c r="D1913" i="110"/>
  <c r="C1915" i="110"/>
  <c r="D143" i="110"/>
  <c r="C145" i="110"/>
  <c r="G753" i="110"/>
  <c r="G607" i="110"/>
  <c r="C755" i="110"/>
  <c r="E2119" i="110"/>
  <c r="C2121" i="110"/>
  <c r="D33" i="110"/>
  <c r="C33" i="110" s="1"/>
  <c r="C85" i="110"/>
  <c r="I1949" i="110"/>
  <c r="I1947" i="110" s="1"/>
  <c r="I2574" i="110"/>
  <c r="I2568" i="110" s="1"/>
  <c r="I2566" i="110" s="1"/>
  <c r="I2578" i="110"/>
  <c r="F91" i="110"/>
  <c r="F89" i="110" s="1"/>
  <c r="F81" i="110" s="1"/>
  <c r="F79" i="110" s="1"/>
  <c r="D1955" i="110"/>
  <c r="C1957" i="110"/>
  <c r="C608" i="110"/>
  <c r="D522" i="110"/>
  <c r="D604" i="110"/>
  <c r="F1515" i="110"/>
  <c r="C1517" i="110"/>
  <c r="C627" i="110"/>
  <c r="D543" i="110"/>
  <c r="D537" i="110" s="1"/>
  <c r="D1530" i="110"/>
  <c r="C1532" i="110"/>
  <c r="F519" i="110"/>
  <c r="F517" i="110" s="1"/>
  <c r="F511" i="110" s="1"/>
  <c r="F43" i="110"/>
  <c r="E385" i="110"/>
  <c r="C393" i="110"/>
  <c r="E2481" i="110"/>
  <c r="E2475" i="110" s="1"/>
  <c r="E2473" i="110" s="1"/>
  <c r="F69" i="110"/>
  <c r="D2488" i="110"/>
  <c r="D1676" i="110"/>
  <c r="C1678" i="110"/>
  <c r="D2534" i="110"/>
  <c r="D834" i="110"/>
  <c r="C691" i="110"/>
  <c r="G2525" i="110"/>
  <c r="G2519" i="110" s="1"/>
  <c r="G2517" i="110" s="1"/>
  <c r="C539" i="110"/>
  <c r="D69" i="110"/>
  <c r="I58" i="110"/>
  <c r="I2268" i="110"/>
  <c r="I2266" i="110" s="1"/>
  <c r="I2537" i="110"/>
  <c r="I2535" i="110" s="1"/>
  <c r="I2527" i="110" s="1"/>
  <c r="C93" i="110"/>
  <c r="D41" i="110"/>
  <c r="D91" i="110"/>
  <c r="D530" i="110"/>
  <c r="C614" i="110"/>
  <c r="D1677" i="110"/>
  <c r="C1679" i="110"/>
  <c r="C1131" i="110"/>
  <c r="D1129" i="110"/>
  <c r="C103" i="110"/>
  <c r="I142" i="110"/>
  <c r="C144" i="110"/>
  <c r="D2077" i="110"/>
  <c r="C2077" i="110" s="1"/>
  <c r="C2079" i="110"/>
  <c r="D1405" i="110"/>
  <c r="C1407" i="110"/>
  <c r="D2499" i="110"/>
  <c r="D714" i="110"/>
  <c r="C716" i="110"/>
  <c r="D368" i="110"/>
  <c r="I2299" i="110"/>
  <c r="I2297" i="110" s="1"/>
  <c r="I2549" i="110"/>
  <c r="I2543" i="110" s="1"/>
  <c r="I2541" i="110" s="1"/>
  <c r="F621" i="110"/>
  <c r="F619" i="110" s="1"/>
  <c r="F613" i="110" s="1"/>
  <c r="F595" i="110" s="1"/>
  <c r="D619" i="110"/>
  <c r="D2057" i="110"/>
  <c r="C2059" i="110"/>
  <c r="G59" i="110"/>
  <c r="D561" i="110"/>
  <c r="C563" i="110"/>
  <c r="E2530" i="110"/>
  <c r="C2532" i="110"/>
  <c r="E58" i="110"/>
  <c r="D2078" i="110"/>
  <c r="C2078" i="110" s="1"/>
  <c r="C2080" i="110"/>
  <c r="I90" i="110"/>
  <c r="I88" i="110" s="1"/>
  <c r="I80" i="110" s="1"/>
  <c r="I40" i="110"/>
  <c r="D2152" i="110"/>
  <c r="C2152" i="110" s="1"/>
  <c r="C2154" i="110"/>
  <c r="D1397" i="110"/>
  <c r="C1399" i="110"/>
  <c r="C748" i="110"/>
  <c r="D746" i="110"/>
  <c r="C746" i="110" s="1"/>
  <c r="D688" i="110"/>
  <c r="C688" i="110" s="1"/>
  <c r="C690" i="110"/>
  <c r="E1283" i="110"/>
  <c r="E1281" i="110" s="1"/>
  <c r="E2550" i="110"/>
  <c r="E2544" i="110" s="1"/>
  <c r="E2542" i="110" s="1"/>
  <c r="F2541" i="110"/>
  <c r="I595" i="110"/>
  <c r="H524" i="110"/>
  <c r="H46" i="110" s="1"/>
  <c r="I2054" i="110"/>
  <c r="D2483" i="110"/>
  <c r="C2483" i="110" s="1"/>
  <c r="C2485" i="110"/>
  <c r="H2070" i="110"/>
  <c r="H2068" i="110" s="1"/>
  <c r="H2066" i="110" s="1"/>
  <c r="H2054" i="110" s="1"/>
  <c r="H542" i="110"/>
  <c r="H72" i="110" s="1"/>
  <c r="D2135" i="110"/>
  <c r="C2137" i="110"/>
  <c r="C533" i="110"/>
  <c r="D61" i="110"/>
  <c r="C61" i="110" s="1"/>
  <c r="C2520" i="110"/>
  <c r="C624" i="110"/>
  <c r="D540" i="110"/>
  <c r="E520" i="110"/>
  <c r="E604" i="110"/>
  <c r="E602" i="110" s="1"/>
  <c r="E596" i="110" s="1"/>
  <c r="E594" i="110" s="1"/>
  <c r="C606" i="110"/>
  <c r="C643" i="110"/>
  <c r="D631" i="110"/>
  <c r="D542" i="110"/>
  <c r="C626" i="110"/>
  <c r="E527" i="110"/>
  <c r="C2065" i="110"/>
  <c r="D2032" i="110"/>
  <c r="C2032" i="110" s="1"/>
  <c r="C2034" i="110"/>
  <c r="D2041" i="110"/>
  <c r="C2041" i="110" s="1"/>
  <c r="C2043" i="110"/>
  <c r="C1150" i="110"/>
  <c r="D1148" i="110"/>
  <c r="D2538" i="110"/>
  <c r="D428" i="110"/>
  <c r="C428" i="110" s="1"/>
  <c r="C430" i="110"/>
  <c r="C1958" i="110"/>
  <c r="D1956" i="110"/>
  <c r="C623" i="110"/>
  <c r="C2591" i="110"/>
  <c r="C2061" i="110"/>
  <c r="C232" i="110"/>
  <c r="E605" i="110"/>
  <c r="E603" i="110" s="1"/>
  <c r="E597" i="110" s="1"/>
  <c r="E595" i="110" s="1"/>
  <c r="C693" i="110"/>
  <c r="H2423" i="110"/>
  <c r="H2297" i="110" s="1"/>
  <c r="H2553" i="110"/>
  <c r="H2551" i="110" s="1"/>
  <c r="H2541" i="110" s="1"/>
  <c r="C31" i="110"/>
  <c r="D267" i="110"/>
  <c r="C269" i="110"/>
  <c r="C2060" i="110"/>
  <c r="D2058" i="110"/>
  <c r="D2545" i="110"/>
  <c r="D210" i="110"/>
  <c r="C212" i="110"/>
  <c r="D403" i="110"/>
  <c r="C405" i="110"/>
  <c r="D375" i="110"/>
  <c r="C377" i="110"/>
  <c r="E43" i="110"/>
  <c r="C2074" i="110"/>
  <c r="D544" i="110"/>
  <c r="D2503" i="110"/>
  <c r="C2505" i="110"/>
  <c r="D2489" i="110"/>
  <c r="C2491" i="110"/>
  <c r="F1376" i="110"/>
  <c r="C1378" i="110"/>
  <c r="C1400" i="110"/>
  <c r="D1398" i="110"/>
  <c r="C234" i="110"/>
  <c r="C2272" i="110"/>
  <c r="I524" i="110"/>
  <c r="I46" i="110" s="1"/>
  <c r="C88" i="110" l="1"/>
  <c r="I1406" i="110"/>
  <c r="I1404" i="110" s="1"/>
  <c r="I1402" i="110" s="1"/>
  <c r="I1390" i="110" s="1"/>
  <c r="I543" i="110"/>
  <c r="F2575" i="110"/>
  <c r="F2569" i="110" s="1"/>
  <c r="F2567" i="110" s="1"/>
  <c r="C1408" i="110"/>
  <c r="D48" i="110"/>
  <c r="C48" i="110" s="1"/>
  <c r="H594" i="110"/>
  <c r="C179" i="110"/>
  <c r="H38" i="110"/>
  <c r="H36" i="110" s="1"/>
  <c r="H28" i="110" s="1"/>
  <c r="H26" i="110" s="1"/>
  <c r="I1529" i="110"/>
  <c r="I1527" i="110" s="1"/>
  <c r="I2525" i="110"/>
  <c r="I2519" i="110" s="1"/>
  <c r="I2517" i="110" s="1"/>
  <c r="D80" i="110"/>
  <c r="D78" i="110" s="1"/>
  <c r="C78" i="110" s="1"/>
  <c r="C1533" i="110"/>
  <c r="C90" i="110"/>
  <c r="F536" i="110"/>
  <c r="F534" i="110" s="1"/>
  <c r="F528" i="110" s="1"/>
  <c r="F64" i="110"/>
  <c r="F62" i="110" s="1"/>
  <c r="F56" i="110" s="1"/>
  <c r="C2157" i="110"/>
  <c r="D2524" i="110"/>
  <c r="D2518" i="110" s="1"/>
  <c r="E2054" i="110"/>
  <c r="G518" i="110"/>
  <c r="G516" i="110" s="1"/>
  <c r="G510" i="110" s="1"/>
  <c r="G38" i="110"/>
  <c r="G36" i="110" s="1"/>
  <c r="G28" i="110" s="1"/>
  <c r="H537" i="110"/>
  <c r="H535" i="110" s="1"/>
  <c r="H529" i="110" s="1"/>
  <c r="I536" i="110"/>
  <c r="I534" i="110" s="1"/>
  <c r="I528" i="110" s="1"/>
  <c r="E537" i="110"/>
  <c r="E535" i="110" s="1"/>
  <c r="E529" i="110" s="1"/>
  <c r="E65" i="110"/>
  <c r="E63" i="110" s="1"/>
  <c r="E57" i="110" s="1"/>
  <c r="I47" i="110"/>
  <c r="I39" i="110" s="1"/>
  <c r="I37" i="110" s="1"/>
  <c r="I29" i="110" s="1"/>
  <c r="I64" i="110"/>
  <c r="I62" i="110" s="1"/>
  <c r="I56" i="110" s="1"/>
  <c r="F594" i="110"/>
  <c r="E519" i="110"/>
  <c r="E517" i="110" s="1"/>
  <c r="E511" i="110" s="1"/>
  <c r="C2549" i="110"/>
  <c r="C619" i="110"/>
  <c r="G2542" i="110"/>
  <c r="C621" i="110"/>
  <c r="H518" i="110"/>
  <c r="H516" i="110" s="1"/>
  <c r="H510" i="110" s="1"/>
  <c r="H64" i="110"/>
  <c r="H62" i="110" s="1"/>
  <c r="H56" i="110" s="1"/>
  <c r="D2474" i="110"/>
  <c r="D373" i="110"/>
  <c r="C375" i="110"/>
  <c r="I2480" i="110"/>
  <c r="I2474" i="110" s="1"/>
  <c r="I2472" i="110" s="1"/>
  <c r="I114" i="110"/>
  <c r="C142" i="110"/>
  <c r="D602" i="110"/>
  <c r="C604" i="110"/>
  <c r="D2458" i="110"/>
  <c r="C2458" i="110" s="1"/>
  <c r="C2460" i="110"/>
  <c r="D2510" i="110"/>
  <c r="I38" i="110"/>
  <c r="I36" i="110" s="1"/>
  <c r="I28" i="110" s="1"/>
  <c r="C46" i="110"/>
  <c r="D1396" i="110"/>
  <c r="C1398" i="110"/>
  <c r="C1956" i="110"/>
  <c r="D1950" i="110"/>
  <c r="C527" i="110"/>
  <c r="E49" i="110"/>
  <c r="C49" i="110" s="1"/>
  <c r="D89" i="110"/>
  <c r="C91" i="110"/>
  <c r="F1513" i="110"/>
  <c r="F2513" i="110"/>
  <c r="F2511" i="110" s="1"/>
  <c r="F2509" i="110" s="1"/>
  <c r="C1515" i="110"/>
  <c r="D2579" i="110"/>
  <c r="C2579" i="110" s="1"/>
  <c r="D2575" i="110"/>
  <c r="D252" i="110"/>
  <c r="C268" i="110"/>
  <c r="D2423" i="110"/>
  <c r="C2423" i="110" s="1"/>
  <c r="C2425" i="110"/>
  <c r="G537" i="110"/>
  <c r="G535" i="110" s="1"/>
  <c r="G529" i="110" s="1"/>
  <c r="G69" i="110"/>
  <c r="G65" i="110" s="1"/>
  <c r="G63" i="110" s="1"/>
  <c r="G57" i="110" s="1"/>
  <c r="F71" i="110"/>
  <c r="C71" i="110" s="1"/>
  <c r="C541" i="110"/>
  <c r="C530" i="110"/>
  <c r="D58" i="110"/>
  <c r="D382" i="110"/>
  <c r="C384" i="110"/>
  <c r="C382" i="110" s="1"/>
  <c r="D2504" i="110"/>
  <c r="C1348" i="110"/>
  <c r="D1346" i="110"/>
  <c r="C1346" i="110" s="1"/>
  <c r="F518" i="110"/>
  <c r="F516" i="110" s="1"/>
  <c r="F510" i="110" s="1"/>
  <c r="F42" i="110"/>
  <c r="F38" i="110" s="1"/>
  <c r="F36" i="110" s="1"/>
  <c r="F28" i="110" s="1"/>
  <c r="C618" i="110"/>
  <c r="I518" i="110"/>
  <c r="I516" i="110" s="1"/>
  <c r="I510" i="110" s="1"/>
  <c r="C66" i="110"/>
  <c r="C181" i="110"/>
  <c r="C525" i="110"/>
  <c r="D2578" i="110"/>
  <c r="C2578" i="110" s="1"/>
  <c r="D2574" i="110"/>
  <c r="C267" i="110"/>
  <c r="D251" i="110"/>
  <c r="C1397" i="110"/>
  <c r="D1395" i="110"/>
  <c r="D559" i="110"/>
  <c r="C559" i="110" s="1"/>
  <c r="C561" i="110"/>
  <c r="D1911" i="110"/>
  <c r="C1911" i="110" s="1"/>
  <c r="C1913" i="110"/>
  <c r="C2558" i="110"/>
  <c r="D2556" i="110"/>
  <c r="C2556" i="110" s="1"/>
  <c r="C2301" i="110"/>
  <c r="D2299" i="110"/>
  <c r="D747" i="110"/>
  <c r="F50" i="110"/>
  <c r="C50" i="110" s="1"/>
  <c r="C54" i="110"/>
  <c r="D1529" i="110"/>
  <c r="C1531" i="110"/>
  <c r="D2153" i="110"/>
  <c r="C2155" i="110"/>
  <c r="E1483" i="110"/>
  <c r="E2498" i="110"/>
  <c r="E2496" i="110" s="1"/>
  <c r="E2494" i="110" s="1"/>
  <c r="C1485" i="110"/>
  <c r="C620" i="110"/>
  <c r="C612" i="110"/>
  <c r="D1403" i="110"/>
  <c r="C1405" i="110"/>
  <c r="D535" i="110"/>
  <c r="D1674" i="110"/>
  <c r="C1674" i="110" s="1"/>
  <c r="C1676" i="110"/>
  <c r="D73" i="110"/>
  <c r="D2511" i="110"/>
  <c r="E2514" i="110"/>
  <c r="E816" i="110"/>
  <c r="C818" i="110"/>
  <c r="G446" i="110"/>
  <c r="C446" i="110" s="1"/>
  <c r="C458" i="110"/>
  <c r="C1282" i="110"/>
  <c r="C32" i="110"/>
  <c r="C544" i="110"/>
  <c r="D74" i="110"/>
  <c r="C74" i="110" s="1"/>
  <c r="C540" i="110"/>
  <c r="D70" i="110"/>
  <c r="C70" i="110" s="1"/>
  <c r="D1675" i="110"/>
  <c r="C1677" i="110"/>
  <c r="D1528" i="110"/>
  <c r="C1530" i="110"/>
  <c r="D2481" i="110"/>
  <c r="C143" i="110"/>
  <c r="D115" i="110"/>
  <c r="F370" i="110"/>
  <c r="C372" i="110"/>
  <c r="D1747" i="110"/>
  <c r="C1747" i="110" s="1"/>
  <c r="C1749" i="110"/>
  <c r="C1414" i="110"/>
  <c r="D1412" i="110"/>
  <c r="C2035" i="110"/>
  <c r="D2033" i="110"/>
  <c r="D2040" i="110"/>
  <c r="C2040" i="110" s="1"/>
  <c r="C2042" i="110"/>
  <c r="C104" i="110"/>
  <c r="D100" i="110"/>
  <c r="C100" i="110" s="1"/>
  <c r="C2503" i="110"/>
  <c r="D2501" i="110"/>
  <c r="C2501" i="110" s="1"/>
  <c r="D2056" i="110"/>
  <c r="C2058" i="110"/>
  <c r="E518" i="110"/>
  <c r="E516" i="110" s="1"/>
  <c r="E510" i="110" s="1"/>
  <c r="E42" i="110"/>
  <c r="C520" i="110"/>
  <c r="D2497" i="110"/>
  <c r="C2499" i="110"/>
  <c r="C2534" i="110"/>
  <c r="D2530" i="110"/>
  <c r="F473" i="110"/>
  <c r="C479" i="110"/>
  <c r="D813" i="110"/>
  <c r="C813" i="110" s="1"/>
  <c r="C815" i="110"/>
  <c r="D1496" i="110"/>
  <c r="C1496" i="110" s="1"/>
  <c r="C1498" i="110"/>
  <c r="C67" i="110"/>
  <c r="D2554" i="110"/>
  <c r="C2072" i="110"/>
  <c r="C106" i="110"/>
  <c r="C2545" i="110"/>
  <c r="D2543" i="110"/>
  <c r="D712" i="110"/>
  <c r="C712" i="110" s="1"/>
  <c r="C714" i="110"/>
  <c r="G751" i="110"/>
  <c r="C753" i="110"/>
  <c r="F1347" i="110"/>
  <c r="F2554" i="110"/>
  <c r="F2552" i="110" s="1"/>
  <c r="F2542" i="110" s="1"/>
  <c r="C1349" i="110"/>
  <c r="D1687" i="110"/>
  <c r="C1687" i="110" s="1"/>
  <c r="C1689" i="110"/>
  <c r="C30" i="110"/>
  <c r="D2068" i="110"/>
  <c r="C2070" i="110"/>
  <c r="D376" i="110"/>
  <c r="C378" i="110"/>
  <c r="E431" i="110"/>
  <c r="E2538" i="110"/>
  <c r="E2536" i="110" s="1"/>
  <c r="E2528" i="110" s="1"/>
  <c r="C433" i="110"/>
  <c r="C1484" i="110"/>
  <c r="D1482" i="110"/>
  <c r="C1482" i="110" s="1"/>
  <c r="D2266" i="110"/>
  <c r="C2266" i="110" s="1"/>
  <c r="C2268" i="110"/>
  <c r="D2132" i="110"/>
  <c r="C2132" i="110" s="1"/>
  <c r="C2134" i="110"/>
  <c r="F509" i="110"/>
  <c r="F41" i="110"/>
  <c r="F39" i="110" s="1"/>
  <c r="F37" i="110" s="1"/>
  <c r="F29" i="110" s="1"/>
  <c r="H536" i="110"/>
  <c r="H534" i="110" s="1"/>
  <c r="H528" i="110" s="1"/>
  <c r="D536" i="110"/>
  <c r="C2489" i="110"/>
  <c r="D2487" i="110"/>
  <c r="C2487" i="110" s="1"/>
  <c r="C210" i="110"/>
  <c r="D208" i="110"/>
  <c r="C208" i="110" s="1"/>
  <c r="C1148" i="110"/>
  <c r="D1120" i="110"/>
  <c r="C1120" i="110" s="1"/>
  <c r="C1129" i="110"/>
  <c r="D2533" i="110"/>
  <c r="D1121" i="110"/>
  <c r="C1955" i="110"/>
  <c r="D1949" i="110"/>
  <c r="G521" i="110"/>
  <c r="C521" i="110" s="1"/>
  <c r="G605" i="110"/>
  <c r="G603" i="110" s="1"/>
  <c r="G597" i="110" s="1"/>
  <c r="G595" i="110" s="1"/>
  <c r="D2496" i="110"/>
  <c r="D1283" i="110"/>
  <c r="C1291" i="110"/>
  <c r="G2300" i="110"/>
  <c r="C2302" i="110"/>
  <c r="C107" i="110"/>
  <c r="D105" i="110"/>
  <c r="D1404" i="110"/>
  <c r="C1406" i="110"/>
  <c r="D51" i="110"/>
  <c r="C51" i="110" s="1"/>
  <c r="C53" i="110"/>
  <c r="D2536" i="110"/>
  <c r="D362" i="110"/>
  <c r="E383" i="110"/>
  <c r="C385" i="110"/>
  <c r="C383" i="110" s="1"/>
  <c r="D711" i="110"/>
  <c r="C711" i="110" s="1"/>
  <c r="C713" i="110"/>
  <c r="D1912" i="110"/>
  <c r="C1914" i="110"/>
  <c r="C1149" i="110"/>
  <c r="D1147" i="110"/>
  <c r="C1147" i="110" s="1"/>
  <c r="D2537" i="110"/>
  <c r="H43" i="110"/>
  <c r="H39" i="110" s="1"/>
  <c r="H37" i="110" s="1"/>
  <c r="H29" i="110" s="1"/>
  <c r="H27" i="110" s="1"/>
  <c r="H519" i="110"/>
  <c r="H517" i="110" s="1"/>
  <c r="H511" i="110" s="1"/>
  <c r="C1375" i="110"/>
  <c r="D1373" i="110"/>
  <c r="C1373" i="110" s="1"/>
  <c r="G536" i="110"/>
  <c r="G534" i="110" s="1"/>
  <c r="G528" i="110" s="1"/>
  <c r="G68" i="110"/>
  <c r="G64" i="110" s="1"/>
  <c r="G62" i="110" s="1"/>
  <c r="G56" i="110" s="1"/>
  <c r="D603" i="110"/>
  <c r="E574" i="110"/>
  <c r="C574" i="110" s="1"/>
  <c r="C576" i="110"/>
  <c r="D2550" i="110"/>
  <c r="F1374" i="110"/>
  <c r="C1374" i="110" s="1"/>
  <c r="C1376" i="110"/>
  <c r="D401" i="110"/>
  <c r="C401" i="110" s="1"/>
  <c r="C403" i="110"/>
  <c r="D629" i="110"/>
  <c r="C629" i="110" s="1"/>
  <c r="C631" i="110"/>
  <c r="D2133" i="110"/>
  <c r="C2133" i="110" s="1"/>
  <c r="C2135" i="110"/>
  <c r="D832" i="110"/>
  <c r="C832" i="110" s="1"/>
  <c r="C834" i="110"/>
  <c r="E2117" i="110"/>
  <c r="C2117" i="110" s="1"/>
  <c r="C2119" i="110"/>
  <c r="D1413" i="110"/>
  <c r="C1415" i="110"/>
  <c r="D833" i="110"/>
  <c r="C833" i="110" s="1"/>
  <c r="C835" i="110"/>
  <c r="F2557" i="110"/>
  <c r="C2557" i="110" s="1"/>
  <c r="C2559" i="110"/>
  <c r="D575" i="110"/>
  <c r="C575" i="110" s="1"/>
  <c r="C577" i="110"/>
  <c r="E39" i="110"/>
  <c r="C607" i="110"/>
  <c r="D72" i="110"/>
  <c r="C2057" i="110"/>
  <c r="C522" i="110"/>
  <c r="D44" i="110"/>
  <c r="D518" i="110"/>
  <c r="C2521" i="110"/>
  <c r="E2153" i="110"/>
  <c r="E2151" i="110" s="1"/>
  <c r="E2524" i="110"/>
  <c r="E2518" i="110" s="1"/>
  <c r="E2516" i="110" s="1"/>
  <c r="C406" i="110"/>
  <c r="D404" i="110"/>
  <c r="D613" i="110"/>
  <c r="C613" i="110" s="1"/>
  <c r="C615" i="110"/>
  <c r="D531" i="110"/>
  <c r="D2067" i="110"/>
  <c r="C2067" i="110" s="1"/>
  <c r="C2069" i="110"/>
  <c r="D519" i="110"/>
  <c r="D43" i="110"/>
  <c r="D39" i="110" s="1"/>
  <c r="G2490" i="110"/>
  <c r="C2492" i="110"/>
  <c r="D2525" i="110"/>
  <c r="C190" i="110"/>
  <c r="D182" i="110"/>
  <c r="E542" i="110"/>
  <c r="C542" i="110" s="1"/>
  <c r="I78" i="110"/>
  <c r="C524" i="110"/>
  <c r="I73" i="110" l="1"/>
  <c r="I65" i="110" s="1"/>
  <c r="I63" i="110" s="1"/>
  <c r="I57" i="110" s="1"/>
  <c r="I537" i="110"/>
  <c r="I535" i="110" s="1"/>
  <c r="I529" i="110" s="1"/>
  <c r="I509" i="110" s="1"/>
  <c r="C80" i="110"/>
  <c r="C2525" i="110"/>
  <c r="C73" i="110"/>
  <c r="C543" i="110"/>
  <c r="F508" i="110"/>
  <c r="F26" i="110"/>
  <c r="D2055" i="110"/>
  <c r="C2055" i="110" s="1"/>
  <c r="G508" i="110"/>
  <c r="I508" i="110"/>
  <c r="H509" i="110"/>
  <c r="D65" i="110"/>
  <c r="D63" i="110" s="1"/>
  <c r="E509" i="110"/>
  <c r="C47" i="110"/>
  <c r="I27" i="110"/>
  <c r="H508" i="110"/>
  <c r="C69" i="110"/>
  <c r="D1280" i="110"/>
  <c r="C1280" i="110" s="1"/>
  <c r="I26" i="110"/>
  <c r="C68" i="110"/>
  <c r="C2513" i="110"/>
  <c r="C605" i="110"/>
  <c r="C2498" i="110"/>
  <c r="C2536" i="110"/>
  <c r="C2480" i="110"/>
  <c r="G26" i="110"/>
  <c r="D2519" i="110"/>
  <c r="D2517" i="110" s="1"/>
  <c r="C2517" i="110" s="1"/>
  <c r="D37" i="110"/>
  <c r="C44" i="110"/>
  <c r="D38" i="110"/>
  <c r="D1119" i="110"/>
  <c r="C1119" i="110" s="1"/>
  <c r="C1121" i="110"/>
  <c r="D374" i="110"/>
  <c r="C374" i="110" s="1"/>
  <c r="C376" i="110"/>
  <c r="D2031" i="110"/>
  <c r="C2031" i="110" s="1"/>
  <c r="C2033" i="110"/>
  <c r="D1526" i="110"/>
  <c r="C1526" i="110" s="1"/>
  <c r="C1528" i="110"/>
  <c r="C1395" i="110"/>
  <c r="D1391" i="110"/>
  <c r="F65" i="110"/>
  <c r="F63" i="110" s="1"/>
  <c r="F57" i="110" s="1"/>
  <c r="F27" i="110" s="1"/>
  <c r="D517" i="110"/>
  <c r="D516" i="110"/>
  <c r="C518" i="110"/>
  <c r="G2506" i="110"/>
  <c r="G749" i="110"/>
  <c r="C751" i="110"/>
  <c r="D1527" i="110"/>
  <c r="C1527" i="110" s="1"/>
  <c r="C1529" i="110"/>
  <c r="D1948" i="110"/>
  <c r="C1948" i="110" s="1"/>
  <c r="C1950" i="110"/>
  <c r="C537" i="110"/>
  <c r="C41" i="110"/>
  <c r="C1413" i="110"/>
  <c r="D1411" i="110"/>
  <c r="C1411" i="110" s="1"/>
  <c r="C603" i="110"/>
  <c r="D597" i="110"/>
  <c r="C105" i="110"/>
  <c r="D101" i="110"/>
  <c r="C101" i="110" s="1"/>
  <c r="D1947" i="110"/>
  <c r="C1947" i="110" s="1"/>
  <c r="C1949" i="110"/>
  <c r="E429" i="110"/>
  <c r="C429" i="110" s="1"/>
  <c r="C431" i="110"/>
  <c r="E38" i="110"/>
  <c r="E36" i="110" s="1"/>
  <c r="E28" i="110" s="1"/>
  <c r="C42" i="110"/>
  <c r="C2481" i="110"/>
  <c r="D2475" i="110"/>
  <c r="D2502" i="110"/>
  <c r="D596" i="110"/>
  <c r="C602" i="110"/>
  <c r="D2472" i="110"/>
  <c r="C2472" i="110" s="1"/>
  <c r="C2474" i="110"/>
  <c r="C535" i="110"/>
  <c r="C1404" i="110"/>
  <c r="D1402" i="110"/>
  <c r="C1402" i="110" s="1"/>
  <c r="G43" i="110"/>
  <c r="G39" i="110" s="1"/>
  <c r="G37" i="110" s="1"/>
  <c r="G29" i="110" s="1"/>
  <c r="G27" i="110" s="1"/>
  <c r="G519" i="110"/>
  <c r="G517" i="110" s="1"/>
  <c r="G511" i="110" s="1"/>
  <c r="G509" i="110" s="1"/>
  <c r="F1281" i="110"/>
  <c r="C1347" i="110"/>
  <c r="C2153" i="110"/>
  <c r="D2151" i="110"/>
  <c r="C2151" i="110" s="1"/>
  <c r="C2524" i="110"/>
  <c r="D1910" i="110"/>
  <c r="C1912" i="110"/>
  <c r="D534" i="110"/>
  <c r="G2488" i="110"/>
  <c r="C2488" i="110" s="1"/>
  <c r="C2490" i="110"/>
  <c r="D2495" i="110"/>
  <c r="C2495" i="110" s="1"/>
  <c r="C2497" i="110"/>
  <c r="D113" i="110"/>
  <c r="C113" i="110" s="1"/>
  <c r="C115" i="110"/>
  <c r="C89" i="110"/>
  <c r="D81" i="110"/>
  <c r="C2518" i="110"/>
  <c r="D2516" i="110"/>
  <c r="C2516" i="110" s="1"/>
  <c r="E37" i="110"/>
  <c r="E29" i="110" s="1"/>
  <c r="E27" i="110" s="1"/>
  <c r="D2494" i="110"/>
  <c r="C2494" i="110" s="1"/>
  <c r="C2496" i="110"/>
  <c r="D2552" i="110"/>
  <c r="C2552" i="110" s="1"/>
  <c r="C2554" i="110"/>
  <c r="F368" i="110"/>
  <c r="C370" i="110"/>
  <c r="E1481" i="110"/>
  <c r="C1481" i="110" s="1"/>
  <c r="C1483" i="110"/>
  <c r="C2550" i="110"/>
  <c r="D2544" i="110"/>
  <c r="F1511" i="110"/>
  <c r="C1511" i="110" s="1"/>
  <c r="C1513" i="110"/>
  <c r="D2553" i="110"/>
  <c r="D64" i="110"/>
  <c r="D2535" i="110"/>
  <c r="C2535" i="110" s="1"/>
  <c r="C2537" i="110"/>
  <c r="D2528" i="110"/>
  <c r="C2528" i="110" s="1"/>
  <c r="C2530" i="110"/>
  <c r="D2509" i="110"/>
  <c r="C2509" i="110" s="1"/>
  <c r="C2511" i="110"/>
  <c r="C373" i="110"/>
  <c r="D359" i="110"/>
  <c r="C359" i="110" s="1"/>
  <c r="D180" i="110"/>
  <c r="C180" i="110" s="1"/>
  <c r="C182" i="110"/>
  <c r="F471" i="110"/>
  <c r="C471" i="110" s="1"/>
  <c r="C473" i="110"/>
  <c r="C2538" i="110"/>
  <c r="D402" i="110"/>
  <c r="C402" i="110" s="1"/>
  <c r="C404" i="110"/>
  <c r="C2574" i="110"/>
  <c r="D2568" i="110"/>
  <c r="E72" i="110"/>
  <c r="E64" i="110" s="1"/>
  <c r="E62" i="110" s="1"/>
  <c r="E56" i="110" s="1"/>
  <c r="E536" i="110"/>
  <c r="E534" i="110" s="1"/>
  <c r="E528" i="110" s="1"/>
  <c r="E508" i="110" s="1"/>
  <c r="D1281" i="110"/>
  <c r="C1283" i="110"/>
  <c r="E2512" i="110"/>
  <c r="C2514" i="110"/>
  <c r="D2297" i="110"/>
  <c r="C2297" i="110" s="1"/>
  <c r="C2299" i="110"/>
  <c r="D529" i="110"/>
  <c r="C529" i="110" s="1"/>
  <c r="C531" i="110"/>
  <c r="D59" i="110"/>
  <c r="D360" i="110"/>
  <c r="C2068" i="110"/>
  <c r="D2066" i="110"/>
  <c r="C2066" i="110" s="1"/>
  <c r="C2543" i="110"/>
  <c r="D1410" i="110"/>
  <c r="C1410" i="110" s="1"/>
  <c r="C1412" i="110"/>
  <c r="D1673" i="110"/>
  <c r="C1673" i="110" s="1"/>
  <c r="C1675" i="110"/>
  <c r="E814" i="110"/>
  <c r="C814" i="110" s="1"/>
  <c r="C816" i="110"/>
  <c r="D249" i="110"/>
  <c r="C249" i="110" s="1"/>
  <c r="C251" i="110"/>
  <c r="C2575" i="110"/>
  <c r="D2569" i="110"/>
  <c r="C1396" i="110"/>
  <c r="D1392" i="110"/>
  <c r="I112" i="110"/>
  <c r="C112" i="110" s="1"/>
  <c r="C114" i="110"/>
  <c r="G2298" i="110"/>
  <c r="C2298" i="110" s="1"/>
  <c r="C2300" i="110"/>
  <c r="C2533" i="110"/>
  <c r="D2529" i="110"/>
  <c r="C2056" i="110"/>
  <c r="D1401" i="110"/>
  <c r="C1401" i="110" s="1"/>
  <c r="C1403" i="110"/>
  <c r="C58" i="110"/>
  <c r="C252" i="110"/>
  <c r="D250" i="110"/>
  <c r="C250" i="110" s="1"/>
  <c r="C43" i="110" l="1"/>
  <c r="C2519" i="110"/>
  <c r="C1281" i="110"/>
  <c r="C519" i="110"/>
  <c r="C39" i="110"/>
  <c r="C536" i="110"/>
  <c r="D2473" i="110"/>
  <c r="C2473" i="110" s="1"/>
  <c r="C2475" i="110"/>
  <c r="D595" i="110"/>
  <c r="C595" i="110" s="1"/>
  <c r="C597" i="110"/>
  <c r="C37" i="110"/>
  <c r="D29" i="110"/>
  <c r="F362" i="110"/>
  <c r="C368" i="110"/>
  <c r="D1389" i="110"/>
  <c r="C1389" i="110" s="1"/>
  <c r="C1391" i="110"/>
  <c r="C72" i="110"/>
  <c r="D594" i="110"/>
  <c r="C594" i="110" s="1"/>
  <c r="C596" i="110"/>
  <c r="C38" i="110"/>
  <c r="D36" i="110"/>
  <c r="D2527" i="110"/>
  <c r="C2527" i="110" s="1"/>
  <c r="C2529" i="110"/>
  <c r="D57" i="110"/>
  <c r="C57" i="110" s="1"/>
  <c r="C59" i="110"/>
  <c r="D2566" i="110"/>
  <c r="C2566" i="110" s="1"/>
  <c r="C2568" i="110"/>
  <c r="C81" i="110"/>
  <c r="D79" i="110"/>
  <c r="C79" i="110" s="1"/>
  <c r="C517" i="110"/>
  <c r="D511" i="110"/>
  <c r="C1910" i="110"/>
  <c r="D1746" i="110"/>
  <c r="C1746" i="110" s="1"/>
  <c r="D2542" i="110"/>
  <c r="C2542" i="110" s="1"/>
  <c r="C2544" i="110"/>
  <c r="D510" i="110"/>
  <c r="C516" i="110"/>
  <c r="D2054" i="110"/>
  <c r="C2054" i="110" s="1"/>
  <c r="D2567" i="110"/>
  <c r="C2567" i="110" s="1"/>
  <c r="C2569" i="110"/>
  <c r="G2504" i="110"/>
  <c r="C2506" i="110"/>
  <c r="C65" i="110"/>
  <c r="E2510" i="110"/>
  <c r="C2510" i="110" s="1"/>
  <c r="C2512" i="110"/>
  <c r="D2551" i="110"/>
  <c r="C2553" i="110"/>
  <c r="G747" i="110"/>
  <c r="C747" i="110" s="1"/>
  <c r="C749" i="110"/>
  <c r="E26" i="110"/>
  <c r="C534" i="110"/>
  <c r="D528" i="110"/>
  <c r="C528" i="110" s="1"/>
  <c r="C1392" i="110"/>
  <c r="D1390" i="110"/>
  <c r="C1390" i="110" s="1"/>
  <c r="D62" i="110"/>
  <c r="C64" i="110"/>
  <c r="C63" i="110"/>
  <c r="D508" i="110" l="1"/>
  <c r="C508" i="110" s="1"/>
  <c r="C510" i="110"/>
  <c r="G2502" i="110"/>
  <c r="C2502" i="110" s="1"/>
  <c r="C2504" i="110"/>
  <c r="D509" i="110"/>
  <c r="C509" i="110" s="1"/>
  <c r="C511" i="110"/>
  <c r="C62" i="110"/>
  <c r="D56" i="110"/>
  <c r="C56" i="110" s="1"/>
  <c r="C36" i="110"/>
  <c r="D28" i="110"/>
  <c r="C2551" i="110"/>
  <c r="D2541" i="110"/>
  <c r="C2541" i="110" s="1"/>
  <c r="D27" i="110"/>
  <c r="C27" i="110" s="1"/>
  <c r="C29" i="110"/>
  <c r="F360" i="110"/>
  <c r="C360" i="110" s="1"/>
  <c r="C362" i="110"/>
  <c r="D26" i="110" l="1"/>
  <c r="C26" i="110" s="1"/>
  <c r="C28" i="1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sabinab</author>
  </authors>
  <commentList>
    <comment ref="A1824" authorId="0" shapeId="0" xr:uid="{00000000-0006-0000-0000-000001000000}">
      <text>
        <r>
          <rPr>
            <b/>
            <sz val="9"/>
            <color indexed="81"/>
            <rFont val="Tahoma"/>
            <family val="2"/>
            <charset val="238"/>
          </rPr>
          <t>sabinab:</t>
        </r>
        <r>
          <rPr>
            <sz val="9"/>
            <color indexed="81"/>
            <rFont val="Tahoma"/>
            <family val="2"/>
            <charset val="238"/>
          </rPr>
          <t xml:space="preserve">
</t>
        </r>
      </text>
    </comment>
  </commentList>
</comments>
</file>

<file path=xl/sharedStrings.xml><?xml version="1.0" encoding="utf-8"?>
<sst xmlns="http://schemas.openxmlformats.org/spreadsheetml/2006/main" count="4079" uniqueCount="930">
  <si>
    <t>Documentatie tehnico-economica(servicii de proiectare,obtinere avize,acorduri si autorizatii)pentru obiectivul"Extinderea corpului principal al Spitalului Judetean de Urgenta Pitesti"</t>
  </si>
  <si>
    <t>Ionel VOICA</t>
  </si>
  <si>
    <t>AVIZAT DE LEGALITATE</t>
  </si>
  <si>
    <t>2.Spitalul de Pediatrie Pitesti</t>
  </si>
  <si>
    <t>CAPITOLUL 65.02 ÎNVATAMANT</t>
  </si>
  <si>
    <t xml:space="preserve">    I - Credite de angajament</t>
  </si>
  <si>
    <t>-mii  lei-</t>
  </si>
  <si>
    <t>Proiect tehnic instalatii apa calda si caldura Spital Balcescu</t>
  </si>
  <si>
    <t>Studiu fezabilitate amenajare spatiu RMN</t>
  </si>
  <si>
    <t>Consolidare si reabilitare Spital Judetean de Urgenta Pitesti</t>
  </si>
  <si>
    <t>Documentatie de securitate la incendiu</t>
  </si>
  <si>
    <t>58 Proiecte cu finantare din fonduri externe nerambursabile postaderare</t>
  </si>
  <si>
    <t>56 Proiecte cu finantare din fonduri externe nerambursabile postaderare</t>
  </si>
  <si>
    <t xml:space="preserve">Extinderea si reabilitarea infrastructurii de apa si apa uzata in judetul Arges </t>
  </si>
  <si>
    <t>1. Spitalul de Recuperare Bradet</t>
  </si>
  <si>
    <t>2=3+...+8</t>
  </si>
  <si>
    <t>Iulia Toitan</t>
  </si>
  <si>
    <t>TOTAL</t>
  </si>
  <si>
    <t>I/II</t>
  </si>
  <si>
    <t>CHELTUIELI</t>
  </si>
  <si>
    <t>EFECTUATE</t>
  </si>
  <si>
    <t>I</t>
  </si>
  <si>
    <t>II</t>
  </si>
  <si>
    <t xml:space="preserve">    II - Credite bugetare</t>
  </si>
  <si>
    <t>TOTAL GENERAL</t>
  </si>
  <si>
    <t>CAPITOL/</t>
  </si>
  <si>
    <t>GRUPA/</t>
  </si>
  <si>
    <t>SURSA</t>
  </si>
  <si>
    <t xml:space="preserve">     din care:</t>
  </si>
  <si>
    <t>PE GRUPE DE INVESTIŢII ŞI SURSE DE FINANŢARE</t>
  </si>
  <si>
    <t>până la</t>
  </si>
  <si>
    <t xml:space="preserve"> 1. Total surse de finanţare</t>
  </si>
  <si>
    <t>A. Obiective (proiecte) de investiţii în continuare</t>
  </si>
  <si>
    <t xml:space="preserve">B. Obiective (proiecte) de investiţii noi </t>
  </si>
  <si>
    <t xml:space="preserve">C. Alte cheltuieli de investiţii </t>
  </si>
  <si>
    <t xml:space="preserve">a. Achizitii de imobile </t>
  </si>
  <si>
    <t>10 Venituri proprii</t>
  </si>
  <si>
    <t xml:space="preserve"> 02 Buget local</t>
  </si>
  <si>
    <t>b. dotari independente</t>
  </si>
  <si>
    <t>c. cheltuieli aferente studiilor de fezabilitate si alte studii</t>
  </si>
  <si>
    <t>d. cheltuieli privind consolidarile</t>
  </si>
  <si>
    <t>e. alte cheltuieli asimilate investitiilor</t>
  </si>
  <si>
    <t>postaderare</t>
  </si>
  <si>
    <t xml:space="preserve">PROGRAMUL DE INVESTIŢII PUBLICE </t>
  </si>
  <si>
    <t>Estimari anii ulteriori</t>
  </si>
  <si>
    <t>71.01.01.Constructii</t>
  </si>
  <si>
    <t xml:space="preserve">02 Buget local </t>
  </si>
  <si>
    <t xml:space="preserve">    din care:</t>
  </si>
  <si>
    <t>din care</t>
  </si>
  <si>
    <t>JUDEŢUL ARGES</t>
  </si>
  <si>
    <t>71.01.01. Constructii</t>
  </si>
  <si>
    <t xml:space="preserve">     din care</t>
  </si>
  <si>
    <t>71.01.02.Masini, echipamente si mijloace de transport</t>
  </si>
  <si>
    <t>71.01.30.Alte active fixe</t>
  </si>
  <si>
    <t xml:space="preserve">71.03.Reparatii capitale aferente activelor fixe </t>
  </si>
  <si>
    <t>71.01.03.Mobilier, aparatura birotica si alte active corporale</t>
  </si>
  <si>
    <t>71.01.Active fixe</t>
  </si>
  <si>
    <t>71.01.30. Alte active fixe</t>
  </si>
  <si>
    <t xml:space="preserve"> din care</t>
  </si>
  <si>
    <t>1.Directia Generala de Asistenta Sociala si Protectia Copilului Arges</t>
  </si>
  <si>
    <t xml:space="preserve">  din care</t>
  </si>
  <si>
    <t>71.01 Active fixe</t>
  </si>
  <si>
    <t>71.03 Reparatii capitale aferente activelor fixe</t>
  </si>
  <si>
    <t>71.01.30 Alte active fixe</t>
  </si>
  <si>
    <t>1.Unitatea de Asistenta Medico-Sociala Suici</t>
  </si>
  <si>
    <t>1.Spitalul Judetean de Urgenta Pitesti</t>
  </si>
  <si>
    <t>71.01. Active fixe</t>
  </si>
  <si>
    <t xml:space="preserve">56.01 Proiecte cu finantare din fonduri externe nerambursabile </t>
  </si>
  <si>
    <t>CAPITOLUL 51.02 AUTORITATI EXECUTIVE SI LEGISLATIVE</t>
  </si>
  <si>
    <t xml:space="preserve">  02 Buget local</t>
  </si>
  <si>
    <t xml:space="preserve"> 02 Buget  local</t>
  </si>
  <si>
    <t xml:space="preserve"> 10 Venituri proprii</t>
  </si>
  <si>
    <t>CAPITOLUL 87.10 ALTE ACTIUNI ECONOMICE</t>
  </si>
  <si>
    <t>CAPITOLUL 61.02 ORDINE PUBLICA SI SIGURANTA NATIONALA</t>
  </si>
  <si>
    <t>1. Spitalul de Pediatrie Pitesti</t>
  </si>
  <si>
    <t>2. Spitalul de Recuperare Bradet</t>
  </si>
  <si>
    <t>3.Spitalul Judetean de Urgenta Pitesti</t>
  </si>
  <si>
    <t>4.Spitalul PNF Valea Iasului</t>
  </si>
  <si>
    <t>71 Active nefinanciare</t>
  </si>
  <si>
    <t>CAPITOLUL 84.02 TRANSPORTURI</t>
  </si>
  <si>
    <t>CAPITOLUL 84 .02 TRANSPORTURI</t>
  </si>
  <si>
    <t>1. Drumuri si poduri judetene</t>
  </si>
  <si>
    <t>CAPITOLUL 84.02  TRANSPORTURI</t>
  </si>
  <si>
    <t>DIRECTOR EXECUTIV,</t>
  </si>
  <si>
    <t>Directia Economica</t>
  </si>
  <si>
    <t>1. Spitalul Judetean de Urgenta Pitesti</t>
  </si>
  <si>
    <t>2. Spitalul de Pediatrie Pitesti</t>
  </si>
  <si>
    <t>Carmen MOCANU</t>
  </si>
  <si>
    <t>3. Spitalul de Recuperare Bradet</t>
  </si>
  <si>
    <t>1. Servicii expertiza si DALI Imbracaminte bituminoasa usoara pe DJ 703 H Valea Danului-Cepari, km 9+475-10+364, L =  0,889 km, la Plaiul Oii, in com.Cepari</t>
  </si>
  <si>
    <t>Server</t>
  </si>
  <si>
    <t>CAPITOLUL 65.02 INVATAMANT</t>
  </si>
  <si>
    <t>1. Directia Generala de Asistenta Sociala si Protectia Copilului Arges</t>
  </si>
  <si>
    <t xml:space="preserve">10 Venituri proprii </t>
  </si>
  <si>
    <t>1. Alimentare cu energie electrica District 301 - Spor de putere</t>
  </si>
  <si>
    <t>4. Spitalul de Boli Cronice si Geriatrie Stefanesti</t>
  </si>
  <si>
    <t>1. Muzeul Judetean Arges</t>
  </si>
  <si>
    <t>Proiect "Amenajare expozitie Muzeul Judetean Arges"</t>
  </si>
  <si>
    <t>Proiect "Amenajare expozitie Galeria de Arta - Rudolf Schweitzer Cumpana"</t>
  </si>
  <si>
    <t>Proiectare restaurare si consolidare cladire Galeria de Arta Rudolf Schweitzer Cumpana proiect faza D.A.L.I. Expertiza tehnica, studiu topografic si studiu geotehnic</t>
  </si>
  <si>
    <t>Proiectare restaurare si consolidare Muzeul de Istorie proiect faza D.A.L.I. Expertza tehnica, studiu topografic si studiu geotehnic</t>
  </si>
  <si>
    <t>Servicii de analiza si previziuni financiare Corp A (Muzeul de Istorie proiect faza D.A.L.I. Expertiza tehnica)</t>
  </si>
  <si>
    <t>Studiu marketing Corp A (Muzeul de Istorie proiect faza D.A.L.I. Expertiza tehnica)</t>
  </si>
  <si>
    <t>Servicii de analiza si previziuni financiare pentru Galeria de Arta Rudolf Schweitzer Cumpana proiect faza D.A.L.I. Expertiza tehnica</t>
  </si>
  <si>
    <t>Studiu marketing pentru Galeria de Arta Rudolf Schweitzer Cumpana proiect faza D.A.L.I. Expertiza tehnica</t>
  </si>
  <si>
    <t>2. Servicii PT+CS+DE+Asistenta tehnica Imbracaminte bituminoasa usoara pe DJ 703 H Valea Danului-Cepari, km 9+475-10+364, L =  0,889 km, la Plaiul Oii, in com.Cepari</t>
  </si>
  <si>
    <t>Directia Generala de Asistenta Sociala si Protectia Copilului Arges</t>
  </si>
  <si>
    <t>Documentatii tehnice SF, DALI, PT, pentru imobile aflate in administrarea Teatrului</t>
  </si>
  <si>
    <t>Expertiza tehnica</t>
  </si>
  <si>
    <t>Studiu de fezabilitate lucrari extindere Spital Pediatrie cu un corp Ds+P+2E</t>
  </si>
  <si>
    <t>Studiu de fezabilitate lucrari de copertare si izolare rampa acces ambulanta</t>
  </si>
  <si>
    <t>1. Unitatea de Asistenta Medico-Sociala Suici</t>
  </si>
  <si>
    <t>Proiectare, avize si acorduri la investitia "Reabilitare, Modernizare si Extindere Pavilion P+1"</t>
  </si>
  <si>
    <t xml:space="preserve">                       Directia Tehnica</t>
  </si>
  <si>
    <t xml:space="preserve">                        Alin STOICEA</t>
  </si>
  <si>
    <t xml:space="preserve">                      DIRECTOR EXECUTIV,</t>
  </si>
  <si>
    <t>Deviere LEA 20 kv de eliberare amplasament pod pe DJ 703 H din Curtea de Arges, judetul Arges</t>
  </si>
  <si>
    <t>Releveu cladire si sondaje</t>
  </si>
  <si>
    <t>Studiu geotehnic (+ verificare atestata)</t>
  </si>
  <si>
    <t>Raport de expertiza tehnica</t>
  </si>
  <si>
    <t>Servicii de proiectare tehnica pentru CONSTRUIRE CORP DE CLADIRE NOU LA SJUP (SF, DTAC, PT, DDE, CS, AT)</t>
  </si>
  <si>
    <t>Lucrari de construire in vederea conformarii imobilului la cerinta esentiala de calitate "Securitate la incendiu"</t>
  </si>
  <si>
    <t>Verificare proiect tehnic al obiectivului de investitie "Construire corp cladire nou la spitalul Judetean"</t>
  </si>
  <si>
    <t>Expertiza tehnica pentru alipirea unei cladiri noi in raport cu cladirile existente din zona adiacenta</t>
  </si>
  <si>
    <t>Documentatie de Avizare a Lucrarilor de Interventie (DALI) pentru cladirea Corp A din cadrul Centrului de Ingrijire si Asistenta Bascovele</t>
  </si>
  <si>
    <t xml:space="preserve">58 Proiecte cu finantare din fonduri externe nerambursabile postaderare </t>
  </si>
  <si>
    <t>Proiect si amenajare statii  de decantare la Pavilionul I si Pavilionul II</t>
  </si>
  <si>
    <t xml:space="preserve">58.  Proiecte cu finantare din fonduri externe nerambursabile postaderare </t>
  </si>
  <si>
    <t xml:space="preserve">58. Proiecte cu finantare din fonduri externe nerambursabile </t>
  </si>
  <si>
    <t xml:space="preserve">58 Proiecte cu finantare din fonduri externe nerambursabile </t>
  </si>
  <si>
    <t>56. Proiecte cu finantare din fonduri externe nerambursabile postaderare</t>
  </si>
  <si>
    <t xml:space="preserve">56. Proiecte cu finantare din fonduri externe nerambursabile </t>
  </si>
  <si>
    <t>2. Unitatea de Asistenta Medico-Sociala Dedulesti</t>
  </si>
  <si>
    <t>Studiu de fezabilitate Laborator de Radioterapie</t>
  </si>
  <si>
    <t>Servicii de proiectare tehnica pentru construire Corp cladire nou la SJUP</t>
  </si>
  <si>
    <t>Expertiza tehnica structura cladire sectiile Oncologie</t>
  </si>
  <si>
    <t>Expertiza tehnica structura cladire sectiile Infectioase</t>
  </si>
  <si>
    <t>Expertiza tehnica a constructiei aferente sediului Serviciului Judetean de Medicina Legala Arges</t>
  </si>
  <si>
    <t>Documentatie tehnico-economica (DALI, PAC, PT, DDE, CS) privind reabilitarea constructiei aferenta sediului Serviciului Judetean de Medicina Legala Arges</t>
  </si>
  <si>
    <t>5. Spitalul de Pneumoftiziologie Leordeni</t>
  </si>
  <si>
    <t>6. Spitalul de Psihiatrie Sfanta Maria Vedea</t>
  </si>
  <si>
    <t>Documentatie de avizare a lucrarilor de interventie, studiu de fezabilitate, proiect tehnic, caiet sarcini "Amenajare corp cladire spital existent si extindere conform normativelor in vigoare si extindere corp cladire spital in regim D+P+2E partial Spitalul de Psihiatrie "Sfanta Maria" Vedea</t>
  </si>
  <si>
    <t>Plan de interventie in caz de incendiu</t>
  </si>
  <si>
    <t>2. Teatrul "Al. Davila" Pitesti</t>
  </si>
  <si>
    <t>3. Centrul Cultural Judetean Arges</t>
  </si>
  <si>
    <t>Proiectare lucrare "Amenajare parc si alei UAMS Suici"</t>
  </si>
  <si>
    <t>4. Spitalul de Recuperare Bradet</t>
  </si>
  <si>
    <t>5.Spitalul de Pneumoftiziologie "Sf.Andrei" Valea Iasului</t>
  </si>
  <si>
    <t>Studiu fezabilitate si DALI cladire spital</t>
  </si>
  <si>
    <t>Expertiza tehnica, DALI, PT pentru obiectivul "Consolidarea si modernizarea imobilului situat in strada Domnita Balasa nr.19, apartinand Teatrului "Alexandru Davila" Pitesti, denumit "Sala Aschiuta""</t>
  </si>
  <si>
    <t>Proiect SMIS 128038 "VENUS - Impreuna pentru o viata in siguranta"</t>
  </si>
  <si>
    <t>Servicii elaborare Documentatie de avizare a Lucrarilor de Interventie (DALI) "Amenajare spatii amplasare echipamente radiologice (RMN)"</t>
  </si>
  <si>
    <t xml:space="preserve">Intocmit: </t>
  </si>
  <si>
    <t>1.Serviciul Public Judetean Salvamont</t>
  </si>
  <si>
    <t>Proiect sistem adresabil de semnalizare a inceputului de incendiu</t>
  </si>
  <si>
    <t>Proiect instalare sistem video in corpul de cladire C-Pitesti, str.Armand Calinescu nr.44</t>
  </si>
  <si>
    <t>Verificare de calitate a proiectului tehnic pentru obiectivul de investitii "Reabilitarea constructiei aferenta sediului Serviciului Judetean de Medicina Legala Arges"</t>
  </si>
  <si>
    <t>Directia Judeteana pentru Evidenta Persoanelor Arges</t>
  </si>
  <si>
    <t>Actualizare proiect de amenajare expozitie Muzeul Judetean Arges (expozitii de istorie si stiintele naturii)</t>
  </si>
  <si>
    <t>Actualizare proiect de amenajare expozitie Galeria de Arta Rudolf Schweitzer-Cumpana (expozitia de arta)</t>
  </si>
  <si>
    <t>Proiect Demontare sisteme tehnice de securitate si supraveghere Galeria de Arta-Muzeul Judetean Arges</t>
  </si>
  <si>
    <t>Construire cladire birouri administrative P+1E pentru Spitalul de Pneumoftiziologie Leordeni judetul Arges</t>
  </si>
  <si>
    <t>SECRETAR GENERAL AL JUDETULUI</t>
  </si>
  <si>
    <t>Adaptarea protejarii conductelor de transport gaze naturale existente DN 500 Hurezani-Corbu-Bucuresti, FirI si II la intersectia cu drumul judetean DJ 504 ca urmare a lucrarii: Modernizarea drumului judetean DJ 504 Lim.Jud.Teleorman-Popesti-Izvoru-Recea-Cornatel-Vulpesti (DN 65A), km 110+700-136+695, L=25,995 km, pe raza com.Popesti, Izvoru, Recea, Buzoesti, jud. Arges</t>
  </si>
  <si>
    <t>fisa obiectivului ?</t>
  </si>
  <si>
    <t>3. Spitalul de Boli Cronice si Geriatrie "Constantin Balaceanu Stolnici" Stefanesti</t>
  </si>
  <si>
    <t>2. Spitalul Judetean de Urgenta Pitesti</t>
  </si>
  <si>
    <t>Expertiza tehnica, studiu geotehnic, arhitectura si structura la corpul A al UAMS Dedulesti</t>
  </si>
  <si>
    <t xml:space="preserve">      din care</t>
  </si>
  <si>
    <t>Expertiza tehnica instalatie electrica SJUP</t>
  </si>
  <si>
    <t>Proiect Tehnic Sistem climatizare</t>
  </si>
  <si>
    <t>Amenajare spatiu pentru protectie impotriva radiatiilor X in Laboratorul de radiologie si Imagistica Medicala SJU Pitesti pentru Computer Tomograf de tipul GE Revolution Evo</t>
  </si>
  <si>
    <t>Reparatii capitale instalatii apa calda si caldura sectiile Boli infectioase copii si adulti</t>
  </si>
  <si>
    <t>Achizitie teren in vecinatatea obiectivului turistic Castrul roman Jidova, Campulung</t>
  </si>
  <si>
    <t>Proiect "Implementarea unor masuri si instrumente destinate imbunatatirii proceselor administrative in cadrul Consiliului Judetean Arges"</t>
  </si>
  <si>
    <t>Documentatie de avizare a lucrarilor de interventie (DALI) "Reabilitare, supraetajare si extindere corp A"</t>
  </si>
  <si>
    <t xml:space="preserve">                                                              VIZAT                                                       </t>
  </si>
  <si>
    <t xml:space="preserve">                                                     VICEPRESEDINTE                                                                           </t>
  </si>
  <si>
    <t xml:space="preserve">Instituţia publică: CONSILIUL JUDETEAN ARGES                                                                                                                                    PRESEDINTE                </t>
  </si>
  <si>
    <t xml:space="preserve">FORMULAR   14                                                                                                                                                                                          ION MÎNZÎNĂ                 </t>
  </si>
  <si>
    <t>Unitatea administrativ-teritoriala: CONSILIUL JUDETEAN ARGES                                                                                                              APROBAT</t>
  </si>
  <si>
    <t>2. Spitalul PNF Leordeni</t>
  </si>
  <si>
    <t>0 in 2020</t>
  </si>
  <si>
    <t xml:space="preserve">    Proces verbal de receptie nr.8445/10.06.2019    Valoare totala 2 126 253,14 lei</t>
  </si>
  <si>
    <t xml:space="preserve">     Valoarea totala a investitiei = 7 535 550 lei</t>
  </si>
  <si>
    <t xml:space="preserve">           112,81=71,40+41,41 - decontat la Cc Cap 66.10 SANATATE</t>
  </si>
  <si>
    <t xml:space="preserve">        decontat 35,82 la Cc buget local in 2019</t>
  </si>
  <si>
    <t>1. Restaurarea Galeriei de Arta Rudolf Schweitzer-Cumpana--Consolidarea, protejarea si valorificarea patrimoniului cultural</t>
  </si>
  <si>
    <t>2. Restaurarea Muzeului Judetean Arges-Consolidarea, protejarea si valorificarea patrimoniului cultural</t>
  </si>
  <si>
    <t>3. Conservarea si consolidarea Cetatii Poienari Arges</t>
  </si>
  <si>
    <t>4. Cresterea eficientei energetice a Spitalului de Recuperare Bradet</t>
  </si>
  <si>
    <t>5. Cresterea eficientei energetice a Palatului Administrativ situat in Pitesti-Piata Vasile Milea nr.1, judetul Arges</t>
  </si>
  <si>
    <t>6. Extindere, modernizare si dotare spatii urgenta Spitalul de Pediatrie Pitesti</t>
  </si>
  <si>
    <t>7. Extindere si dotare spatii Urgenta si amenajari incinta Spitalul Judetean de Urgenta Pitesti</t>
  </si>
  <si>
    <t>8. Extinderea, modernizarea si dotarea Ambulatoriului Integrat al Spitalului de Pediatrie Pitesti</t>
  </si>
  <si>
    <t>9. Extinderea si dotarea Ambulatoriului Integrat al Spitalului Judetean de Urgenta Pitesti</t>
  </si>
  <si>
    <t xml:space="preserve">1. Complex de 3 Locuinte protejate si Centru de zi, comuna Babana, sat Lupuieni </t>
  </si>
  <si>
    <t>2. Complex de 4 Locuinte protejate si Centru de zi, comuna Tigveni, sat Barsestii de Jos</t>
  </si>
  <si>
    <t>3. Complex de 4 Locuinte protejate si Centru de zi, comuna Tigveni, sat Balilesti</t>
  </si>
  <si>
    <t>4. Complex de 4 Locuinte proteate si Centru de zi, comuna Ciofrangeni, sat Ciofrangeni</t>
  </si>
  <si>
    <t>5. Complex de servicii sociale, Comuna Rucar, Judetul Arges cod SMIS 130513</t>
  </si>
  <si>
    <t>6. Complex de servicii sociale, Municiupiul Campulung, Judetul Arges cod SMIS 130511</t>
  </si>
  <si>
    <t>7. Complex de Servicii Sociale , Orasul Costesti, judetul  Arges Cod SMIS 130512</t>
  </si>
  <si>
    <t>2. Muzeul Judetean Arges</t>
  </si>
  <si>
    <t>Laptop</t>
  </si>
  <si>
    <t>Expertiza tehnica cladire si reparatii capitale Baza de Salvare montana Cota 2000- Transfagarasan</t>
  </si>
  <si>
    <t>2. Unitatea de Asistenta Medico-Sociala Calinesti</t>
  </si>
  <si>
    <t>1.Proiect Reabilitare conservare Cetatea Poienari - Arges Revizuire Documentatie Tehnico - Economica</t>
  </si>
  <si>
    <t>2.Proiect Reabilitare conservare Cetatea Poienari - Arges Analiza si Previziune financiara</t>
  </si>
  <si>
    <t>3.Strategia pentru eficienta energetica a judetului Arges pentru perioada 2016 - 2020</t>
  </si>
  <si>
    <t xml:space="preserve">                                              Marius Florinel NICOLAESCU</t>
  </si>
  <si>
    <t>Consolidarea capacitatii de gestionare a crizei sanitare cauzata de  COVID-19 in cadrul Spitalului Judetean de Urgenta Pitesti</t>
  </si>
  <si>
    <t xml:space="preserve">  </t>
  </si>
  <si>
    <t>CAPITOLUL 60.02 APARARE</t>
  </si>
  <si>
    <t>Constructie sala vestiare personal si circuit separare transport lenjerie</t>
  </si>
  <si>
    <t>3. Teatrul "Al. Davila" Pitesti</t>
  </si>
  <si>
    <t>Film planetariu cu licenta</t>
  </si>
  <si>
    <t>4. Directia Generala de Asistenta Sociala si Protectia Copilului Arges</t>
  </si>
  <si>
    <t>7. Spitalul de Pneumoftiziologie "Sf. Andrei" Valea Iasului</t>
  </si>
  <si>
    <t>7. Spitalul de Pneumoftiziologie Leordeni</t>
  </si>
  <si>
    <t>07 Credite interne</t>
  </si>
  <si>
    <t>Teatrul "Al. Davila" Pitesti</t>
  </si>
  <si>
    <t>Consolidarea si modernizarea imobilului situat in str.Domnita Balasa, nr.19, apartinand Teatrului Davila Pitesti, denumita Sala Aschiuta, judetul Arges</t>
  </si>
  <si>
    <t>Cheltuieli pentru proiectare si asistenta tehnica pentru: Consolidarea si modernizarea imobilului situat in str.Domnita Balasa, nr.19, apartinand Teatrului Davila Pitesti, denumita Sala Aschiuta, judetul Arges</t>
  </si>
  <si>
    <t>Valoare totala 1 696 000lei conform deviz estimativ; 38 000 lei decontati in 2019 la Cc.</t>
  </si>
  <si>
    <t>Termen finalizare 04.03.2023 -Investitia finalizata</t>
  </si>
  <si>
    <t xml:space="preserve">1. Construire corp de cladire nou la Spitalul Judetean de Urgenta Pitesti </t>
  </si>
  <si>
    <t xml:space="preserve">         Valoarea totala = 152 000 lei  Finalizat 2021</t>
  </si>
  <si>
    <t>Sistem supraveghere video</t>
  </si>
  <si>
    <t>UPS</t>
  </si>
  <si>
    <t>6. Spitalul Orasenesc "Regele Carol I" Costesti</t>
  </si>
  <si>
    <t>Licenta Windows Server</t>
  </si>
  <si>
    <t>1. Biblioteca Judeteana "Dinicu Golescu" Pitesti</t>
  </si>
  <si>
    <t>Servicii DALI lucrari reparatii capitale sectia ATI</t>
  </si>
  <si>
    <t>Servicii DALI lucrari reparatii capitale sectia Chirurgie etaj 1</t>
  </si>
  <si>
    <t>Proiect tehnic pentru "Reabilitare, supraetajare si extindere corp A"</t>
  </si>
  <si>
    <t>Serviciul Public Judetean Salvamont Arges</t>
  </si>
  <si>
    <t>Documentatie tehnica faza DALI pentru Baza de salvare Montana cota 2000 Transfagarasan</t>
  </si>
  <si>
    <t>CENTRUL MILITAR JUDETEAN ARGES</t>
  </si>
  <si>
    <t>4. Spitalul de Pneumoftiziologie Leordeni</t>
  </si>
  <si>
    <t>5.Spitalul de Boli Cronice Calinesti</t>
  </si>
  <si>
    <t>Servicii proiectare si executie lucrari reparatii capitale sectia ATI</t>
  </si>
  <si>
    <t>Servicii proiectare si executie lucrari reparatii capitale Chirurgie etaj I</t>
  </si>
  <si>
    <t xml:space="preserve"> Amenajare parc agrement</t>
  </si>
  <si>
    <t>2. Spitalul de Psihiatrie Sfanta Maria Vedea</t>
  </si>
  <si>
    <t>"Statie de Epurare ape uzate si retea de canalizare menajera" aferenta unitatilor medicale: Spitalul de Boli Cronice Calinesti, Unitatea de Asistenta Medico-Sociala Calinesti, Centrul de Recuperare si Reabilitare Neuropsihiatrica Calinesti si Centrul de Permanenta Calinesti din comuna Calinesti, judetul Arges</t>
  </si>
  <si>
    <t xml:space="preserve"> Dir. Proiecte Valoare totala 4 557 mii lei </t>
  </si>
  <si>
    <t>1. Modernizarea drumului judetean DJ 504 Lim.Jud.Teleorman-Popesti-Izvoru-Recea-Cornatel-Vulpesti (DN 65 A), km 110+700-136+695. L=25,995 km, pe raza com. Popesti, Izvoru, Recea, Buzoesti, jud.Arges</t>
  </si>
  <si>
    <t>2. Modernizarea DJ 503 lim jud. Dambovita-Slobozia-Rociu-Oarja-Catanele (DJ 702G-km 3+824), km 98+000-140+034 (42,034 km), jud. Arges</t>
  </si>
  <si>
    <t>Spital Bradet</t>
  </si>
  <si>
    <t>CAPITOLUL 68.02 ASIGURARI SI ASISTENTA SOCIALA</t>
  </si>
  <si>
    <t>CAPITOLUL 70.02  LOCUINTE, SERVICII SI DEZVOLTARE ECONOMICA</t>
  </si>
  <si>
    <t>CAPITOLUL 70.02 LOCUINTE, SERVICII SI DEZVOLTARE ECONOMICA</t>
  </si>
  <si>
    <t xml:space="preserve"> Receptie la terminarea lucrarii in 9.02.2022</t>
  </si>
  <si>
    <t xml:space="preserve">Expertiza tehnica, studii tehnice, releveu si DALI pentru obiectivul de investitii "Reabilitare termica cladire Pavilionul 1- Spitalul de Psihiatrie "Sf.Maria" Vedea-Arges" </t>
  </si>
  <si>
    <t>Studii tehnice in vederea elaborarii documentatiei pentru proiectul "Reabilitarea si eficientizarea energetica a Muzeului Judetean Arges"</t>
  </si>
  <si>
    <t>4. Biblioteca Judeteana "Dinicu Golescu" Pitesti</t>
  </si>
  <si>
    <t>3. Unitatea de Asistenta Medico-Sociala Dedulesti</t>
  </si>
  <si>
    <t>1. Construire Complex 4 locuinte protejate (Comuna Tigveni, sat Barsestii de Jos) - Studii de fezabilitate, Studii de teren</t>
  </si>
  <si>
    <t>2. Reabilitare/modernizare cladire pentru infiintarea unui centru de zi (Comuna Tigveni, sat Barsestii de Jos)-Expertiza tehnica, Audit energetic, DALI</t>
  </si>
  <si>
    <t>3. Construire Complex 4 locuinte protejate (Comuna Tigveni, sat Balilesti) - Studii de fezabilitate, Studii de teren</t>
  </si>
  <si>
    <t>4. Reabilitare/modernizare cladire pentru infiintarea unui centru de zi (Comuna Tigveni, sat Balilesti)-Expertiza tehnica, Audit energetic, DALI</t>
  </si>
  <si>
    <t>5. Construire Complex de 4 locuinte protejate (Comuna Ciofrangeni) - Studii de fezabilitate, Studii de teren</t>
  </si>
  <si>
    <t>6.Reabilitare/modernizare cladire pentru infiintarea unui centru de zi (Comuna Ciofrangeni) -Expertiza tehnica, Audit energetic, DALI</t>
  </si>
  <si>
    <t>7. Construire Complex de 3 locuinte protejate (Comuna Babana, sat Lupuieni) - Studii de fezabilitate, Studii de teren</t>
  </si>
  <si>
    <t>8. Reabilitare/modernizare cladire pentru infiintarea unui centru de zi (Comuna Babana, sat Lupuieni) -Expertiza Tehnica, Audit energetic, DALI</t>
  </si>
  <si>
    <t>9. Documentatie tehnica in vederea obtinerii autorizatiei de construire pentru "Scara exterioara de evacuare in caz de incendiu"</t>
  </si>
  <si>
    <t xml:space="preserve">10. Construire a 2 casute de tip familial si a unui centru de zi in Comuna Rucar,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</si>
  <si>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11. Construire a 2 casute de tip familial si a unui centru de zi in Orasul Costesti,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</si>
  <si>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12. Construire a 2 casute de tip familial si a unui centru de zi in Municipiul Campulung,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</si>
  <si>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13. Reabilitare/reamenajare cladire pentru infiintarea unui Centru de Ingrijire si Asistenta Comuna Cotmeana- DALI, studii teren, expertiza tehnica, audit</t>
  </si>
  <si>
    <t>Servicii de expertiza geotehnica aferenta obiectivului de investitii "Laborator de Radioterapie Spitalul Judetean de Urgenta Pitesti"</t>
  </si>
  <si>
    <t>Proiect "Amenajare exterioara sediu D.G.A.S.P.C - Dragolesti"</t>
  </si>
  <si>
    <t>Deviz actualizat - suplimentat cu 1971 mii lei</t>
  </si>
  <si>
    <t>Amenajare corp cladire spital existent, conform normativelor in vigoare, si extindere corp cladire spital in regim S+P+2E partial Spitalul de Psihiatrie "Sfanta. Maria" Vedea, judetul Arges</t>
  </si>
  <si>
    <t>Valoarea totala a investitiei actualizata Conform Fisei obiectivului din 2022= 102 575 mii lei; Cc decontat 270 mii lei</t>
  </si>
  <si>
    <t>Spitalul de Pmeumoftiziologie "Sf. Andrei" Valea Iasului</t>
  </si>
  <si>
    <t>Sistem Desktop PC</t>
  </si>
  <si>
    <t>8. Spitalul de Psihiatrie "Sf.Maria" Vedea</t>
  </si>
  <si>
    <t xml:space="preserve">Proiectare instalatie detectare avertizare incendiu </t>
  </si>
  <si>
    <t>Proiectare acoperis cu arcade si invelitoare demontabila la Gradina de Vara</t>
  </si>
  <si>
    <t>Cazan de producere agent termic pentru incalzire si apa calda 1250 kw (PT, avize ISCIR, montaj si PIF)</t>
  </si>
  <si>
    <t xml:space="preserve">Studiu fezabilitate Constructie parter generator oxigen </t>
  </si>
  <si>
    <t>9. Spitalul de Boli Cronice Calinesti</t>
  </si>
  <si>
    <t>Documentatie tehnica privind redimensionare si reamplasare instalatie de utilizare gaze naturale</t>
  </si>
  <si>
    <t>Achizitionare si montare instalatie de detectie, semnalizare si alarmare in caz de incendiu</t>
  </si>
  <si>
    <t xml:space="preserve"> </t>
  </si>
  <si>
    <t>Cresterea capacitatii de gestionare a crizei sanitare COVID-19 in cadrul Spitalului de Pneumoftiziologie "Sfantul Andrei" Valea Iasului</t>
  </si>
  <si>
    <t>Motocoasa</t>
  </si>
  <si>
    <t>1. Modernizare DJ 703B Moraresti (DN 7+km 148+980)-Salistea-Vedea-Lim. Jud. Olt (km 34+714-Lim. Jud. Olt(km 41+164)-Marghia-Padureti-Costesti-Serbanesti-Silistea-Cateasca-Leordeni (DN 7-km 91+230), km 77+826-83+126, L= 5,3 km, comuna Cateasca, judetul Arges.</t>
  </si>
  <si>
    <t>2. Modernizare DJ 679D Malu-(DJ 679-km 38+940)-Coltu-Ungheni-Recea-Negrasi -Mozacu, km 7+940-14+940, L= 7km, comuna Ungheni, Judetul Arges</t>
  </si>
  <si>
    <t>4. Modernizare DJ 738 Poienari (DN 73- km 44+500)-Jugur-Draghici-Mihaesti(DC 11), km 10+200-13+600, L= 3,4 km, judetul Arges</t>
  </si>
  <si>
    <t>5. Modernizare DJ 703 H Curtea de Arges-Valea Danului-Cepari-Suici-Lim. Jud. Valcea, km 9+475-10+364, L= 0,889, com Valea Danului si Cepari, Jud Arges</t>
  </si>
  <si>
    <t>6. Modernizare DJ 704E  Ursoaia-Bascovele-Ceauresti,km 3+100-7+600, L= 4,5km, Judetul Arges</t>
  </si>
  <si>
    <t>Valoarea totala 16 925,53 mii lei; Cc 33,92 mii lei</t>
  </si>
  <si>
    <t>Valoarea totala 19 471,54 mii lei; Cc 42,25 mii lei</t>
  </si>
  <si>
    <t>Valoarea totala 17 413 775,33 lei conf. deviz general; 151 mii lei decontat la Cc in 2019; 460 mii lei PT si Asist. Tehnica la Cc in 2022</t>
  </si>
  <si>
    <t>Documentatia de Avizare a Lucrarilor de interventie (D.A.L.I.) pentru cladirea Teatrului Alexandru Davila</t>
  </si>
  <si>
    <t>?????; teatrul Davila</t>
  </si>
  <si>
    <t>din 174 mii pe 2022 s-au platit 130 mii lei; rest 72 mii lei in 2023</t>
  </si>
  <si>
    <t xml:space="preserve"> ESTIMARI 2025</t>
  </si>
  <si>
    <t>Multifunctional laser color</t>
  </si>
  <si>
    <t>Patura ignifuga auto</t>
  </si>
  <si>
    <t>Dispozitiv punere in siguranta autovehicul electric</t>
  </si>
  <si>
    <t>Lance stingere acumulatori vehicul electric</t>
  </si>
  <si>
    <t>Centrale termice in condensare cu combustibil gazos de 70 kw cu montaj si punere in functiune</t>
  </si>
  <si>
    <t>Centrale termice in condensare cu combustibil gazos de 33 kw cu montaj si punere in functiune</t>
  </si>
  <si>
    <t>Detector mediu exploziv</t>
  </si>
  <si>
    <t>Expertiza tehnica  structura + DALI + DTAC + PTE pasaj subteran de legatura  sediul central</t>
  </si>
  <si>
    <t>PV nr.46527/23.09.2022</t>
  </si>
  <si>
    <t>Bicicleta electica pentru membre superioare si inferioare</t>
  </si>
  <si>
    <t>Masina spalat industriala</t>
  </si>
  <si>
    <t>Boiler cu doua serpentine</t>
  </si>
  <si>
    <t>Dispozitiv de masurare indice glezna brat ABPI</t>
  </si>
  <si>
    <t>Reparatie si exindere sistem control acces</t>
  </si>
  <si>
    <t>Reparatii si modernizare ascensor</t>
  </si>
  <si>
    <t xml:space="preserve">Aragaz </t>
  </si>
  <si>
    <t>EKG</t>
  </si>
  <si>
    <t>GAZOMETRU</t>
  </si>
  <si>
    <t>Masina de spalat profesionala</t>
  </si>
  <si>
    <t xml:space="preserve">Reparatii capitale acoperis Pavilion II </t>
  </si>
  <si>
    <t>Lucrari de redimensionare si reamplasare  instalatie de utilizare gaze naturale</t>
  </si>
  <si>
    <t>Lucrari reparatii capitale lift</t>
  </si>
  <si>
    <t>Uscator industrial rufe</t>
  </si>
  <si>
    <t>Marmita electrica</t>
  </si>
  <si>
    <t>Cada hidroterapie</t>
  </si>
  <si>
    <t>Extindere sistem de supraveghere video</t>
  </si>
  <si>
    <t>Storage extern</t>
  </si>
  <si>
    <t>Licenta antivirus</t>
  </si>
  <si>
    <t>Reparatii capitale ascensor alimente</t>
  </si>
  <si>
    <t xml:space="preserve"> Achizitia terenului in suprafata de 64 mp situat in vecinatatea Centrului de Transfuzie Sanguina Arges</t>
  </si>
  <si>
    <t>Bai galvanice 4 celulare</t>
  </si>
  <si>
    <t xml:space="preserve">Rucsaci de avalansa </t>
  </si>
  <si>
    <t>Autoutilitara 4x4</t>
  </si>
  <si>
    <t>Umidificator de aer</t>
  </si>
  <si>
    <t>Pompa electrica de caldura</t>
  </si>
  <si>
    <t>Microscop digital</t>
  </si>
  <si>
    <t>Vitrina expozitie Orizontala</t>
  </si>
  <si>
    <t>Vitrina expozitie Verticala</t>
  </si>
  <si>
    <t xml:space="preserve">Licenta Retail Microsoft Office 2021 Professional Software Access </t>
  </si>
  <si>
    <t>Licenta Retail Microsoft Office 2021 profesional completa</t>
  </si>
  <si>
    <t>Tambal</t>
  </si>
  <si>
    <t>Unitatea de Asistenta Medico-Sociala Calinesti</t>
  </si>
  <si>
    <t>Suplimentare sistem de securitate si control acces</t>
  </si>
  <si>
    <t>Imprejmuire gard si porti metalice</t>
  </si>
  <si>
    <t>Expertiza tehnica cu solutii de consolidare la Pavilionul P+1</t>
  </si>
  <si>
    <t>Achizitionare si montare sistem iluminat securitate</t>
  </si>
  <si>
    <t>Cabina de paza</t>
  </si>
  <si>
    <t xml:space="preserve">Multifunctionala </t>
  </si>
  <si>
    <t xml:space="preserve">Centru de criza  pentru persoane adulte cu dizabilitati </t>
  </si>
  <si>
    <t xml:space="preserve">Centru respiro pentru persoane adulte cu dizabilitati </t>
  </si>
  <si>
    <t>2.Directia Generala de Asistenta Sociala si Protectia Copilului Arges</t>
  </si>
  <si>
    <t xml:space="preserve">Locuinte protejate - Siguranta si Ingrijire Arges </t>
  </si>
  <si>
    <t xml:space="preserve">2. Complexul de Servicii pentru Persoane cu Dizabilitati Vulturesti </t>
  </si>
  <si>
    <t>Copiator multifunctional laser monocrom A3 cu piedestal</t>
  </si>
  <si>
    <t>3. Directia Generala de Asistenta Sociala si Protectia Copilului Arges</t>
  </si>
  <si>
    <t xml:space="preserve">Centru de zi pentru persoane adulte cu dizabilitati Dragolesti </t>
  </si>
  <si>
    <t>4. Muzeul Viticulturii si Pomiculturii Golesti</t>
  </si>
  <si>
    <t>Grup sanitar special pentru persoane cu dizabilitati</t>
  </si>
  <si>
    <t>Grup sanitar pentru zona han traditional (muzeul in aer liber)</t>
  </si>
  <si>
    <t>Pompa pentru automatizare umplere cu apa bazin hidranti</t>
  </si>
  <si>
    <t>Centru de zi  pentru persoane adulte cu dizabilitati Dragolesti</t>
  </si>
  <si>
    <t>Servicii de proiectare la fazele Expertiza tehnica, DALI si PT, inclusiv asistenta tehnica din partea proiectantului , Servicii de verificare a documentatiilor tehnico - economice la fazele DALI si DATC+PT+DE+CS si audit de siguranta rutiera pentru :Modernizare DJ679: Paduroiu (67B)- Lipia-Popesti-Lunca Corbului-Padureti- Ciesti-Falfani-Cotmeana-Malu-Barla-Lim.Jud.Olt, km 0+000-48,222, L=47,670 km</t>
  </si>
  <si>
    <t>Cisterna pentru transport apa  min. 5 mii litri</t>
  </si>
  <si>
    <t>60 Proiecte cu finantare din sumele reprezentand asistenta financiara nerambursabila aferenta PNRR</t>
  </si>
  <si>
    <t>3. Spitalul de Pmeumoftiziologie "Sf. Andrei" Valea Iasului</t>
  </si>
  <si>
    <t>Locuinte de serviciu, localitatea Stefanesti, sat Stefanestii Noi, str. Calea Bucuresti, nr.339B, jud. Arges</t>
  </si>
  <si>
    <t xml:space="preserve">    Valoarea totala a inv. 4 121,94 mii lei;          18 000 lei decontat la C. c</t>
  </si>
  <si>
    <t xml:space="preserve">   Val.totala inv. 2305,53 mii lei;  22 000 lei decontat la C. c</t>
  </si>
  <si>
    <t>decontat la Cc 5,40+2,74=8,14 Valoare investitie 5637,59 mii lei                        Deviz actualizat 7900,36 mii lei HCJ nr.272/3.10.2022</t>
  </si>
  <si>
    <t>Contract reziliat</t>
  </si>
  <si>
    <t>decontat la Cc 5,40+2,74=8,14 Valoare investitie 4875,77 mii lei;  PV de receptie la terminarea lucrarii nr.10495/30.03.2022</t>
  </si>
  <si>
    <t xml:space="preserve"> 10. Consolidarea infractucturii medicale pentru a face fata provocarilor ridicate de combaterea epidemiei de COVID 19 la Spitalul de Pneumoftiziologie "Sf.Andrei Valea Iasului, Arges”</t>
  </si>
  <si>
    <t>val. Investitie 13754 mii lei</t>
  </si>
  <si>
    <t>val.inv. 14299 mii lei</t>
  </si>
  <si>
    <t>10. Consolidarea infractucturii medicale pentru a face fata provocarilor ridicate de combaterea epidemiei de COVID 19 la Spitalul de Pneumoftiziologie "Sf.Andrei Valea Iasului, Arges”</t>
  </si>
  <si>
    <t>Actualizare Licenta ArcGis Enterprise Workgroup 2 cores de la versiunea 10.2 la versiunea curenta 10.9.1</t>
  </si>
  <si>
    <t>Actualizare Licenta ArcGis Desktop Standard de  la versiunea 10.2 la versiunea curenta 10.8.2</t>
  </si>
  <si>
    <t xml:space="preserve">Lucrari de relocare a traseului pentru conducta de gaze </t>
  </si>
  <si>
    <t xml:space="preserve">Constructie parter generator oxigen </t>
  </si>
  <si>
    <t xml:space="preserve">Multifunctionala laser A4 </t>
  </si>
  <si>
    <t>Freza de asfalt</t>
  </si>
  <si>
    <t>14. Proiectare faza SF - Racordare la reteaua de canalizare Centru de zi Rucar</t>
  </si>
  <si>
    <t>15. Proiectare faza SF - Racordare retea interioara canalizare menajera la reteaua publica de canalizare menajera, "Complex de 4 Locuinte protejate si Centru de zi, Comuna Ciofrangeni , judetul Arges"</t>
  </si>
  <si>
    <t>Complexul de Servicii pentru Persoane Adulte cu Dizabilitati Pitesti</t>
  </si>
  <si>
    <t>1. Modernizarea si dotarea Centrului de Servicii de Recuperare Neuromotorie de tip Ambulatoriu Mioveni</t>
  </si>
  <si>
    <t>2. Modernizarea si dotarea Centrului de Zi pentru Persoane Adulte cu Dizabilitati Pitesti</t>
  </si>
  <si>
    <t>Dispozitiv dinamic de terapie de mers cu sprijin partial de greutate</t>
  </si>
  <si>
    <t>Helcometru dublu cu spalier inclus</t>
  </si>
  <si>
    <t>Aparat radiologie fixa digital</t>
  </si>
  <si>
    <t>Achizitionare si montare centrala termica</t>
  </si>
  <si>
    <t>Modernizare instalatie electrica interior</t>
  </si>
  <si>
    <t>7. Spitalul de Psihiatrie "Sf.Maria" Vedea</t>
  </si>
  <si>
    <t>Instalatie de protectie impotriva trasnetului / descarcarilor electrice atmosferice</t>
  </si>
  <si>
    <t>decontat la Cc 2,74+5,35=8,09 Valoare investitie 6 152 556,42 lei-actualizata la 29.06.2023 prin HCJ nr.196/29.06.2023</t>
  </si>
  <si>
    <t>Dispozitiv ridicare pacienti</t>
  </si>
  <si>
    <t>Sistem antivirus</t>
  </si>
  <si>
    <t>Echipament de tip firewall</t>
  </si>
  <si>
    <t>Elevator mobil scari persoane cu handicap</t>
  </si>
  <si>
    <t>Carlig de remorcare</t>
  </si>
  <si>
    <t>Sistem de supraveghere video</t>
  </si>
  <si>
    <t>3. Unitatea de Asistenta Medico-Sociala Rucar</t>
  </si>
  <si>
    <t>Achizitie si montaj paratrasnet</t>
  </si>
  <si>
    <t>Sistem de montorizare cu buton de panica</t>
  </si>
  <si>
    <t>Modernizare instalatie electrica si iluminat interior - Centrul de Transfuzie Sanguina Arges</t>
  </si>
  <si>
    <t>Masa de calcat profesionala</t>
  </si>
  <si>
    <t>Centrala termica 120 kw</t>
  </si>
  <si>
    <t>Statie dedurizare</t>
  </si>
  <si>
    <t>Kit automatizare pentru usa glisanta</t>
  </si>
  <si>
    <t>Centrul Europe Direct</t>
  </si>
  <si>
    <t xml:space="preserve"> Biblioteca Judeteana "Dinicu Golescu" Pitesti</t>
  </si>
  <si>
    <t>Racordare CT la sistemul de energie electrica</t>
  </si>
  <si>
    <t>Sistem supraveghere video Dispensar TBC Topoloveni</t>
  </si>
  <si>
    <t xml:space="preserve">Sistem de protectie impotriva descarcarilor electrice </t>
  </si>
  <si>
    <t>Valoarea totala 39 483 247,29 lei HCJ 226/17.08.2023; Cc 4 393 000 lei pentru DALI</t>
  </si>
  <si>
    <t>Masina de curatat cartofi</t>
  </si>
  <si>
    <t>5. Centrul Judetean de Cultura si Arte Arges</t>
  </si>
  <si>
    <t>Aparat foto cu doua obiective profesionale</t>
  </si>
  <si>
    <t>Sistem iluminat scena Sala Aschiuta</t>
  </si>
  <si>
    <t>Sistem sonorizare scena Sala Aschiuta</t>
  </si>
  <si>
    <t>Sistem mecanica scena Sala Aschiuta</t>
  </si>
  <si>
    <t>Sistem intercom  Sala Aschiuta</t>
  </si>
  <si>
    <t>Sistem iluminat scena Gradina de Vara</t>
  </si>
  <si>
    <t>Sistem sonorizare scena  Gradina de Vara</t>
  </si>
  <si>
    <t>Sistem schela lumini scena  Gradina de Vara</t>
  </si>
  <si>
    <t>Imprimanta tridimensionala</t>
  </si>
  <si>
    <t>Licenta Windows 10 Pro Retail</t>
  </si>
  <si>
    <t>Achizitie cabina paza</t>
  </si>
  <si>
    <t>Studiu de solutii privind majorarea puterii Postului Trafo</t>
  </si>
  <si>
    <t>Proiect Tehnic medie tensiune privind majorarea puterii Postului Trafo</t>
  </si>
  <si>
    <t>Acoperis cu arcade si invelitoare demontabila</t>
  </si>
  <si>
    <t>2. Teatru "AL.DAVILA " Pitesti</t>
  </si>
  <si>
    <t>Consolidare si reabilitare cladire Teatru "Al.Davila" Pitesti</t>
  </si>
  <si>
    <t>Deviz actualizat - suplimentat cu 66 mii lei;                               valoarea totala a investitiei 21044 mii lei</t>
  </si>
  <si>
    <t>1. Elaborarea Planului de Amenajare a Teritoriului Judetean (P.A.T.J.) Arges</t>
  </si>
  <si>
    <t>2. Laborator de Radioterapie Spitalul Judetean de Urgenta Pitesti</t>
  </si>
  <si>
    <t>Concentrator oxigen</t>
  </si>
  <si>
    <t>Lampa fototerapie nou nascuti</t>
  </si>
  <si>
    <t>Centrul Scolar de Educatie Incluziva "Sfanta Filofteia" Stefanesti</t>
  </si>
  <si>
    <t>Avizare spatiu amplasare CT</t>
  </si>
  <si>
    <t>Avizare amplasare aparat radiologie Dispensar Topoloveni</t>
  </si>
  <si>
    <t>Racordare aparat radiologie la sistemul de energie electrica Dispensar TBC Topoloveni</t>
  </si>
  <si>
    <t>Degazor termic 1000 litri</t>
  </si>
  <si>
    <t>Reabilitare Bază de Salvare Montană cota 2000 Transfăgărășan, județul Argeș</t>
  </si>
  <si>
    <r>
      <t xml:space="preserve">       decontat 35,82 mii lei la Cc buget local in 2019; Valoare totala 5217,87 mii lei; Deviz actualizat cf. HCJ nr,223/7.08.2023, valoare totala 6 000 438,38 lei; Val. Actualizata </t>
    </r>
    <r>
      <rPr>
        <b/>
        <sz val="10"/>
        <rFont val="Arial"/>
        <family val="2"/>
        <charset val="238"/>
      </rPr>
      <t>7 752 126,07 lei</t>
    </r>
    <r>
      <rPr>
        <sz val="10"/>
        <rFont val="Arial"/>
        <family val="2"/>
        <charset val="238"/>
      </rPr>
      <t xml:space="preserve"> - HCJ nr.320/21.11.2023</t>
    </r>
  </si>
  <si>
    <r>
      <t xml:space="preserve">decontat la Cc 5,40+2,74=8,14 mii lei;  Valoare investitie </t>
    </r>
    <r>
      <rPr>
        <b/>
        <sz val="10"/>
        <rFont val="Arial"/>
        <family val="2"/>
        <charset val="238"/>
      </rPr>
      <t>6 299 851,54 lei</t>
    </r>
    <r>
      <rPr>
        <sz val="10"/>
        <rFont val="Arial"/>
        <family val="2"/>
        <charset val="238"/>
      </rPr>
      <t xml:space="preserve"> - HCJ nr.321/21.11.2023 </t>
    </r>
  </si>
  <si>
    <r>
      <t xml:space="preserve">        decontat 35,82 la Cc buget local in 2019; Valoare totala 7 227 921,79 lei;                                       Val actualizata </t>
    </r>
    <r>
      <rPr>
        <b/>
        <sz val="10"/>
        <rFont val="Arial"/>
        <family val="2"/>
        <charset val="238"/>
      </rPr>
      <t xml:space="preserve">7 739 975,37 lei </t>
    </r>
    <r>
      <rPr>
        <sz val="10"/>
        <rFont val="Arial"/>
        <family val="2"/>
        <charset val="238"/>
      </rPr>
      <t>- HCJ nr.322/21.11.2023</t>
    </r>
  </si>
  <si>
    <t xml:space="preserve">Achizitie si montaj generator </t>
  </si>
  <si>
    <t>Chitară bass</t>
  </si>
  <si>
    <t>Trombon tenor</t>
  </si>
  <si>
    <t>Trompetă Bb I</t>
  </si>
  <si>
    <t>Trompetă Bb II</t>
  </si>
  <si>
    <t>Saxofon tenor Bb I</t>
  </si>
  <si>
    <t>Saxofon tenor Bb II</t>
  </si>
  <si>
    <t>Saxofon sopran Bb I</t>
  </si>
  <si>
    <t>Pian electric</t>
  </si>
  <si>
    <t>Cărucior pupitre pro</t>
  </si>
  <si>
    <t>PV la terminarea lucrarilor Nr.02/21.11.2023</t>
  </si>
  <si>
    <t>PROPUNERI 2024</t>
  </si>
  <si>
    <t xml:space="preserve"> ESTIMARI 2026</t>
  </si>
  <si>
    <t>ESTIMARI 2027</t>
  </si>
  <si>
    <t>Valoare totala 5 812 492,95 lei conf. Fisei ob. din ian 2024; Cc DALI 47 600 lei</t>
  </si>
  <si>
    <t>Valoarea totala 4 344 540 lei - HCJ nr.125/2023</t>
  </si>
  <si>
    <t>Microscop trinocular cu camera video</t>
  </si>
  <si>
    <t>Imprimanta digitala radiologie</t>
  </si>
  <si>
    <t>Frigider mortuar cu 2 locuri</t>
  </si>
  <si>
    <t xml:space="preserve">Calandru </t>
  </si>
  <si>
    <t>Purificator aer</t>
  </si>
  <si>
    <t>Expertiza tehnica in vederea incadrarii cladirilor in clasa de risc</t>
  </si>
  <si>
    <t>Proiectare  bazin apa potabila de 25 mc suprateran cu statie de clorinare</t>
  </si>
  <si>
    <t>8. Spitalul de Boli Cronice si Geriatrie "Constantin Balaceanu Stolnici" Stefanesti</t>
  </si>
  <si>
    <t xml:space="preserve">Executie releveu pentru pavilion central spital si casa lift </t>
  </si>
  <si>
    <t>Extinderea sistemului de alarmare impotriva efractiei, al sistemului de control acces si al sistemului de supraveghere video</t>
  </si>
  <si>
    <t>PV receptie nr.4749/24.08.2023</t>
  </si>
  <si>
    <t>PV receptie nr.6425/24.11.2023</t>
  </si>
  <si>
    <t>PV receptie nr.4747/24.08.2023</t>
  </si>
  <si>
    <t>Microbuz</t>
  </si>
  <si>
    <t>2. Centrul Scolar de Educatie Incluziva "Sf. Nicolae" Campulung</t>
  </si>
  <si>
    <t>Proiectare pentru  spatiile din cladirea scolii</t>
  </si>
  <si>
    <t>1. Centrul Scolar de Educatie Incluziva " Sfantul Stelian"</t>
  </si>
  <si>
    <t>2. Gradinita Speciala "Sf. Elena" Pitesti</t>
  </si>
  <si>
    <t>Sistem supraveghere video si alarmare</t>
  </si>
  <si>
    <t>Autospecială suport logistic  3,5 tone</t>
  </si>
  <si>
    <t>Platformă transport vehicule avariate</t>
  </si>
  <si>
    <t>Sonar  subacvatic digital</t>
  </si>
  <si>
    <t>Statii de lucru tip Desktop</t>
  </si>
  <si>
    <t>Monitoare pentru statii de lucru tip desktop</t>
  </si>
  <si>
    <t>1. Inspectoratul pentru Situatii de Urgenta</t>
  </si>
  <si>
    <t>2. Serviciul Public Judetean Salvamont Arges</t>
  </si>
  <si>
    <t xml:space="preserve">Dispozitiv monitorizare funcții vitale </t>
  </si>
  <si>
    <t xml:space="preserve">Centrală termică electrică 27kw </t>
  </si>
  <si>
    <t>Sistem de avertizare luminoasa si acustica</t>
  </si>
  <si>
    <t>Centrul Militar Judetean Arges</t>
  </si>
  <si>
    <t>Caseta luminoasa -birou informare recrutare</t>
  </si>
  <si>
    <t>Caseta luminoasa Centrul Militar Judetean</t>
  </si>
  <si>
    <t>Eficientizarea energetica a sediului Centrul Militar Judetean ( expertiza cu RLV, audit energetic, certificat energetic)</t>
  </si>
  <si>
    <t>Sistem desktop  PC</t>
  </si>
  <si>
    <t>Sistem control acces compus din: bariera auto, brat bariera auto, receptor radio, telecomenzi radio</t>
  </si>
  <si>
    <t>Licenta Windows 1164 biti</t>
  </si>
  <si>
    <t>2. Achizitionarea de microbuze electrice pentru transportul elevilor din judetul Arges</t>
  </si>
  <si>
    <t>1. Dotarea cu mobilier, materiale didactice si echipamente digitale a unitatilor de invatamant special din subordinea Consiliului Judetean Arges si a Centrului Judetean de Resurse si Asistenta Educationala Arges</t>
  </si>
  <si>
    <t>Licenta Microsoft Office Professional</t>
  </si>
  <si>
    <t>Injector de CO2 (Angiodroid)</t>
  </si>
  <si>
    <t>Ecograf 3D ginecologie</t>
  </si>
  <si>
    <t>Ecograf stationar</t>
  </si>
  <si>
    <t>Ecograf cord</t>
  </si>
  <si>
    <t>Unit dentar complet</t>
  </si>
  <si>
    <t>C-Arm</t>
  </si>
  <si>
    <t>Masina de spalat 50kg cu storcator peste 1200 rot/min</t>
  </si>
  <si>
    <t>Uscator 35-40 kg</t>
  </si>
  <si>
    <t>Cuptor etajat cu 10 tavi</t>
  </si>
  <si>
    <t>Plita profesionala cu 8 ochiuri</t>
  </si>
  <si>
    <t>Proiect tehnic (DTAC+PTE) alimentare extindere UPU de la sursa de vacuum si aer comprimat</t>
  </si>
  <si>
    <t>Studiu de solutie relocare coloane medie tensiune platforma tehnica chillere</t>
  </si>
  <si>
    <t>Proiect tehnic alimentare cu gaze Extindere Ambulatoriu Integrat al SJUP</t>
  </si>
  <si>
    <t>Relocare conducta exterioara de alimentare cu gaze naturale a Spitalului Judetean de Urgenta Pitesti</t>
  </si>
  <si>
    <t>Analizor automat de biochimie cu modul ISE integrat</t>
  </si>
  <si>
    <t xml:space="preserve">Incubator </t>
  </si>
  <si>
    <t>Dozator chimicale cu pompa dozatoare pentru cazan abur</t>
  </si>
  <si>
    <t>DAPmetru</t>
  </si>
  <si>
    <t>Laringoscop</t>
  </si>
  <si>
    <t>Masina profesionala pentru spalat si aspirat pardoseli</t>
  </si>
  <si>
    <t>Analizor de gaze sangvine</t>
  </si>
  <si>
    <t>Turn Artroscopie</t>
  </si>
  <si>
    <t xml:space="preserve">Videofibroscop laringian </t>
  </si>
  <si>
    <t>Ecograf cu Modul Cardio Pediatric</t>
  </si>
  <si>
    <t>Masina de spalat profesionala 50 kg</t>
  </si>
  <si>
    <t>Masina de spalat profesionala 10 kg</t>
  </si>
  <si>
    <t>Drujba</t>
  </si>
  <si>
    <t>5. Muzeul Viticulturii si Pomiculturii Golesti</t>
  </si>
  <si>
    <t>Studiu de fezabilitate pentru reablitarea termica a Blocului Administrativ</t>
  </si>
  <si>
    <t>Studiu de fezabilitate Pavilion Multifunctional cu atractii turistice</t>
  </si>
  <si>
    <t>Orgă-Sintetizator</t>
  </si>
  <si>
    <t>Chitară electrică și amplificator</t>
  </si>
  <si>
    <t>Set percuție(tobă de scenă, cinele, protecție tobă)</t>
  </si>
  <si>
    <t>Aparat cu unde electromagnetice de inalta frecventa -Sistem superinductiv</t>
  </si>
  <si>
    <t>Aparat laserterapie de inalta intensitate</t>
  </si>
  <si>
    <t>Pat spital</t>
  </si>
  <si>
    <t>Aparat teste sanitare pentru maini</t>
  </si>
  <si>
    <t>Bantic (fierastrau) pentru carne congelata</t>
  </si>
  <si>
    <t>Masina industriala de spatat rufe</t>
  </si>
  <si>
    <t>Aparat masaj limfatic</t>
  </si>
  <si>
    <t>Stepper profesional</t>
  </si>
  <si>
    <t>Banda electrica alergare</t>
  </si>
  <si>
    <t>Bicicleta orizontala profesionala</t>
  </si>
  <si>
    <t>Sistem de radiologie interventionala mobil tip Brat C</t>
  </si>
  <si>
    <t>Microscop Digital</t>
  </si>
  <si>
    <t>Aparat foto DSLR</t>
  </si>
  <si>
    <t>Extractor cu brat articulat cu accesorii</t>
  </si>
  <si>
    <t>Dispozitiv etichete nevazatori</t>
  </si>
  <si>
    <t>OBIECTIV aparat foto</t>
  </si>
  <si>
    <t>LASER  -  DISPOZITIV LASER FRAGMENTE CERAMICE</t>
  </si>
  <si>
    <t xml:space="preserve">MICROSOFT WINDOWS 10 PROFESSIONAL </t>
  </si>
  <si>
    <t xml:space="preserve">LICENTA MICROSOFT OFFICE 2021 PROFESSIONAL PLUS </t>
  </si>
  <si>
    <t>LICENTA COREL DRAW STANDARD 2021</t>
  </si>
  <si>
    <t xml:space="preserve">LICENTE COREL DRAW </t>
  </si>
  <si>
    <t>Documentatie de avizare a lucrarilor de interventie ( D.A.L.I.) pentru proiectul "Reabilitarea si eficientizarea energetica a Muzeului Judetean Arges"</t>
  </si>
  <si>
    <t>Bazin chimic laborator</t>
  </si>
  <si>
    <t>Vitrina expozitie luminata</t>
  </si>
  <si>
    <t>2. Centrul Judetean de Cultura si Artes Arges</t>
  </si>
  <si>
    <t>2. Biblioteca Judeteana "Dinicu Golescu" Pitesti</t>
  </si>
  <si>
    <t xml:space="preserve">UTV șenilată cu remorcă proprie </t>
  </si>
  <si>
    <t>Corturi 8 x 4m</t>
  </si>
  <si>
    <t>PV receptie nr.365/13.11.2023; punere in functiune</t>
  </si>
  <si>
    <t>PV receptie nr.9969/23.10.2023</t>
  </si>
  <si>
    <t>PV receptie nr.1066/24.05.2023; punere in functiune</t>
  </si>
  <si>
    <t>Centrală termică electrică</t>
  </si>
  <si>
    <t>3. Centrul de Integrare prin Terapie Ocupationala Tigveni</t>
  </si>
  <si>
    <t>4. Camin Persoane Varstnice Mozaceni</t>
  </si>
  <si>
    <t>1. Centrul de Ingrijire si Asistenta Bascovele</t>
  </si>
  <si>
    <t xml:space="preserve">2. Complexul de Servicii pentru Persoane cu Dizabilitati Babana </t>
  </si>
  <si>
    <t>Masina de spalat industriala 50-60 kg</t>
  </si>
  <si>
    <t>Paturi tip spital</t>
  </si>
  <si>
    <t>1. Unitatea de Asistenta Medico - Sociala Suici</t>
  </si>
  <si>
    <t>2. Unitatea de Asistenta Medico - Sociala Dedulesti</t>
  </si>
  <si>
    <t>Masina de spalat rufe 23-25 kg</t>
  </si>
  <si>
    <t xml:space="preserve">Imprastietor material antiderapant </t>
  </si>
  <si>
    <t>PV de receptie nr.1726/28.07.2023</t>
  </si>
  <si>
    <t>Elaborare documentații in vederea obtinerii documentatiei la incendiu medicina interna</t>
  </si>
  <si>
    <t>9. Spitalul Orasenesc "Regele Carol I" Costesti</t>
  </si>
  <si>
    <t>16. Proiectul sistemului de supraveghere video</t>
  </si>
  <si>
    <t xml:space="preserve">17. Proiectare sistem supraveghere video si antiefractie  la sediul Aparatului Propriu si sistem antiefractie la arhiva    </t>
  </si>
  <si>
    <t xml:space="preserve">18. Servicii de evaluare de risc la securitatea fizica </t>
  </si>
  <si>
    <t>19. Proiect instalații detecție incendiu</t>
  </si>
  <si>
    <t>20. Intocmire Scenariu de securitate la incendiu si stampilare MLPAT proiect detectie</t>
  </si>
  <si>
    <t>21. Autorizare/Documentații ISU</t>
  </si>
  <si>
    <t xml:space="preserve">22. Servicii de evaluare de risc la securitatea fizica </t>
  </si>
  <si>
    <t>23. Proiect instalații detecție incendiu</t>
  </si>
  <si>
    <t>24. Intocmire Scenariu de securitate la incendiu si stampilare MLPAT proiect detectie</t>
  </si>
  <si>
    <t>25. Autorizare/Documentații ISU</t>
  </si>
  <si>
    <t xml:space="preserve">26. Servicii de evaluare de risc la securitatea fizica </t>
  </si>
  <si>
    <t>27. Proiect instalații detecție incendiu</t>
  </si>
  <si>
    <t>28. Intocmire Scenariu de securitate la incendiu si stampilare MLPAT proiect detectie</t>
  </si>
  <si>
    <t>29. Autorizare/Documentații ISU</t>
  </si>
  <si>
    <t xml:space="preserve">30. Servicii de evaluare de risc la securitatea fizica </t>
  </si>
  <si>
    <t xml:space="preserve">31. Proiectare sistem supraveghere video si antiefractie  </t>
  </si>
  <si>
    <t xml:space="preserve">32.Proiectare sistem supraveghere video si antiefractie          </t>
  </si>
  <si>
    <t xml:space="preserve">33. Proiectare sistem supraveghere video  </t>
  </si>
  <si>
    <t>34. Intocmirea documentatiei  tehnice, obtinerea avizului de securitate  Ia incendiu si autorizatiei de securitate la incendiu</t>
  </si>
  <si>
    <t xml:space="preserve">35. Proiectare sistem supraveghere video si antiefractie   </t>
  </si>
  <si>
    <t xml:space="preserve">36. Proiectare sistem supraveghere video si antiefractie  </t>
  </si>
  <si>
    <t xml:space="preserve">37. Proiectare sistem supraveghere video si antiefractie                 </t>
  </si>
  <si>
    <t xml:space="preserve">38. Intocmire documentatie tehnica in vederea obtinerii autorizatiei PSI   </t>
  </si>
  <si>
    <t xml:space="preserve">39. Proiectare sistem supraveghere video si antiefractie             </t>
  </si>
  <si>
    <t xml:space="preserve">40. Proiectare sistem supraveghere video si antiefractie                      </t>
  </si>
  <si>
    <t xml:space="preserve">41. Proiectare sistem supraveghere video        </t>
  </si>
  <si>
    <t xml:space="preserve">42. Proiectare sistem supraveghere video si antiefractie          </t>
  </si>
  <si>
    <t xml:space="preserve">43. Proiectare sistem buton de panica </t>
  </si>
  <si>
    <t xml:space="preserve">44. Proiectare sistem supraveghere video si antiefractie       </t>
  </si>
  <si>
    <t xml:space="preserve">45. Proiectare sistem supraveghere video          </t>
  </si>
  <si>
    <t xml:space="preserve">46. Proiectare sistem supraveghere video          </t>
  </si>
  <si>
    <t xml:space="preserve">47. Proiectare sistem supraveghere video si antiefractie       </t>
  </si>
  <si>
    <t xml:space="preserve">1. Proiectare sistem supraveghere video                             </t>
  </si>
  <si>
    <t xml:space="preserve">2. Proiectare sistem supraveghere video Dragolești                                 </t>
  </si>
  <si>
    <t xml:space="preserve">3. Proiectare sistem supraveghere video și antiefracție                           </t>
  </si>
  <si>
    <t>4. Sudii in vederea instalarii unui kit complet sistem de ridicat platforma pentru persoane cu dizabilitati - Complex Iulia</t>
  </si>
  <si>
    <t>5. Proiectare si executie kit complet sistem de ridicat platforma pentru persoane cu dizabilitati - Complex Iulia</t>
  </si>
  <si>
    <t xml:space="preserve">6. Proiectare sistem supraveghere video și antiefracție                           </t>
  </si>
  <si>
    <t xml:space="preserve">7. Proiectare sistem supraveghere video și antiefracție                           </t>
  </si>
  <si>
    <t xml:space="preserve">8. Proiectare sistem supraveghere video si antiefractie                                         </t>
  </si>
  <si>
    <t>9. Proiectare sistem supraveghere video si alarmare la securitate</t>
  </si>
  <si>
    <t xml:space="preserve">10. Proiectare sistem supraveghere video si videointerfonie CSRNA Mioveni                   </t>
  </si>
  <si>
    <t xml:space="preserve">11. Proiectare sistem supraveghere video si antiefractie CSPD Pitești                         </t>
  </si>
  <si>
    <t xml:space="preserve">12. Proiectare sistem supraveghere video și antiefracție                                    </t>
  </si>
  <si>
    <t xml:space="preserve">Proiectare sistem  antiefracție                           </t>
  </si>
  <si>
    <t xml:space="preserve">3. Centrul de Ingrijire si Asistenta Bascovele </t>
  </si>
  <si>
    <t>2. Centre adulti</t>
  </si>
  <si>
    <t>5. Centrul de Ingrijire si Asistenta Pitesti</t>
  </si>
  <si>
    <t>Proiect  pentru sistem de supravegere video si sistem de alarmare antiefractie</t>
  </si>
  <si>
    <t>Documentatie tehnica de proiectare la obiectivul "Reabilitare, Modernizare si Extindere Pavilion P+1</t>
  </si>
  <si>
    <t>Consolidare si reabilitare corp C3, apartinand Centrului de Diagnostic si Tratament, Bdl. I.C.Bratianu, nr.62, Municipiul Pitesti, Judetul Arges</t>
  </si>
  <si>
    <t>Statie de demanganizare automata debit 30m3/h</t>
  </si>
  <si>
    <t>Statie de clorinare</t>
  </si>
  <si>
    <t xml:space="preserve">Achiziție și montaj sistem  antiefracție             </t>
  </si>
  <si>
    <t xml:space="preserve">Achizitie si montaj sistem supraveghere video si antiefractie la sediul Aparatului Propriu       </t>
  </si>
  <si>
    <t>Achizitie si montaj sistem antiefractie arhiva</t>
  </si>
  <si>
    <t xml:space="preserve">Racordare retea interioara canalizare menajera la reteaua publica de canalizare menajera       </t>
  </si>
  <si>
    <t>Achizitie si montaj sistem supraveghere video</t>
  </si>
  <si>
    <t>Instalații detecție incendiu</t>
  </si>
  <si>
    <t>Extindere si montaj sistem supraveghere video si sistem antiefractie</t>
  </si>
  <si>
    <t>Achizitie si montaj sistem antiefractie</t>
  </si>
  <si>
    <t xml:space="preserve">Montare rampa de acces la Casuta 3 </t>
  </si>
  <si>
    <t xml:space="preserve">Achizitie si montaj sistem supraveghere video si antiefractie </t>
  </si>
  <si>
    <t>Achizitie si montaj Sistem detectie fum</t>
  </si>
  <si>
    <t>Achizitie si montaj Sistem iluminat Securitate</t>
  </si>
  <si>
    <t>Achizitie si montaj hidranti</t>
  </si>
  <si>
    <t xml:space="preserve">Extindere sistem supraveghere video </t>
  </si>
  <si>
    <t>Achizitie si montaj sistem antiefractie si control acces</t>
  </si>
  <si>
    <t xml:space="preserve">Achizitie si montaj sistem supraveghere video </t>
  </si>
  <si>
    <t>Achizitie si montaj buton de panica</t>
  </si>
  <si>
    <t>Achizitie si montaj sistem supraveghere video si antiefractie</t>
  </si>
  <si>
    <t>Achizitie si montaj control acces</t>
  </si>
  <si>
    <t xml:space="preserve">Achiziție și montaj sistem supraveghere video       </t>
  </si>
  <si>
    <t xml:space="preserve">Achiziție și montaj sistem supraveghere video Dragolești                  </t>
  </si>
  <si>
    <t xml:space="preserve">Achiziție și montaj sistem supraveghere video și antiefracție             </t>
  </si>
  <si>
    <t xml:space="preserve">Achiziție și montaj sistem supraveghere video și antiefracție         </t>
  </si>
  <si>
    <t xml:space="preserve">Achiziție și montaj sistem supraveghere video și antiefracție              </t>
  </si>
  <si>
    <t xml:space="preserve">Achiziție și montaj sistem supraveghere video si antiefractie                      </t>
  </si>
  <si>
    <t xml:space="preserve">Achiziție și montaj sistem supraveghere video și alarmare la securitate </t>
  </si>
  <si>
    <t xml:space="preserve">Achiziție și montaj sistem supraveghere video si videointerfonie CSRNA Mioveni </t>
  </si>
  <si>
    <t xml:space="preserve">Achiziție și montaj sistem supraveghere video  si antiefractie CSPD Pitești           </t>
  </si>
  <si>
    <t xml:space="preserve">Reparație capitală instalație pentru producerea agentului termic și apa caldă       </t>
  </si>
  <si>
    <t xml:space="preserve">                 Cc decontat 130 mii lei (total decontat 181 mii lei); </t>
  </si>
  <si>
    <t xml:space="preserve"> Renovarea energetică moderată pentru sediul Regiei Autonome Județene de Drumuri Argeș, Municipiul Pitești, str. George Coșbuc nr.40, județul Argeș</t>
  </si>
  <si>
    <t xml:space="preserve"> Laborator de Radioterapie Spitalul Judetean de Urgenta Pitesti</t>
  </si>
  <si>
    <t>3. Instalare rezervor stocare apa din sursa proprie la Spitalul Judetean de Urgenta Pitesti</t>
  </si>
  <si>
    <t xml:space="preserve">Valoarea totala 467 706,47 lei, C+M 375 385,89 lei; Cc 31 000; decontat 110 lei+3300 lei ; PV de receptie la terminarea lucrarilor nr.5282/13.09.2023  </t>
  </si>
  <si>
    <t>Unitatea de Asistenta Medico-Sociala Dedulesti</t>
  </si>
  <si>
    <t>2. Modernizare drum județean DJ 678 E Teodorești (DJ 703 –km 13+339) –Cotu – Lim. Jud. Valcea, km 1+200-km - 3+000, L = 1,8 km, comuna Cuca, jud. Argeș"</t>
  </si>
  <si>
    <t>3. Modernizare drum județean DJ 678 B Lim. Jud. Vâlcea - Cuca (DJ 703 - km 9+765), km 26+950- km 27+862, L = 0,912 km, comuna Cuca, jud. Argeș"</t>
  </si>
  <si>
    <t>4. Pod pe DJ 679D, Malu (DJ - 679  km 38+940)-Coltu-Ungheni, km 13+911, L=12 m, comuna  Ungheni, jud.Arges</t>
  </si>
  <si>
    <t>5.Modernizare DJ 703B Moraresti (DN 7+km 148+980)-Salistea-Vedea-Lim. Jud. Olt (km 34+714-Lim. Jud. Olt(km 41+164)-Marghia-Padureti-Costesti-Serbanesti-Silistea-Cateasca-Leordeni (DN 7-km 91+230), km 77+826-83+126, L= 5,3 km, comuna Cateasca, judetul Arges.</t>
  </si>
  <si>
    <t>6. Modernizare DJ 679D Malu-(DJ 679-km 38+940)-Coltu-Ungheni-Recea-Negrasi -Mozacu, km 7+940-14+940, L= 7km, comuna Ungheni, Judetul Arges</t>
  </si>
  <si>
    <t>7. Relocare utilitati (conducte gaze) "Pod pe DJ 738 Jugur-Drăghici-Mihăeşti peste râul Târgului, km 21+900, în comuna Mihăeşti"</t>
  </si>
  <si>
    <t>8. Modernizare DJ 702 F, Limita judet Dambovita - Slobozia, km 14+000-17+355, L = 3,355 km, judetul Arges</t>
  </si>
  <si>
    <t>9. Executie prag de fund si lucrari de stabilizare a malurilor aferente podului amplasat pe DJ 703B, km 84+723, in comuna Cateasca, judetul Arges"</t>
  </si>
  <si>
    <t>10. Modernizare DJ 731 D, comuna Darmanesti, judetul Arges, km 8+440 -  km 11+240, L=2,8 km</t>
  </si>
  <si>
    <t>2. Spitalul PNF Valea Iasului</t>
  </si>
  <si>
    <t>Reabilitare, supraetajare si extindere corp A de la U.A.M.S Dedulesti</t>
  </si>
  <si>
    <t>Valoare totala 6 313 272,07 lei; HCJ nr.289/23.11.2021</t>
  </si>
  <si>
    <t>3. Spitalul de Pneumoftiziologie Leordeni</t>
  </si>
  <si>
    <t>4.Servicii de expertiza tehnica structurala,studii de teren,audit energetic, DALI/SF,documentatii avize solicitate prin Certificat de Urbanism pentru obiectivul de investitii Extindere, modernizare si dotare spatii Urgenta Spitalul de Pediatrie Pitesti</t>
  </si>
  <si>
    <t>5.Servicii de expertiza tehnica structurala,studii de teren,audit energetic, DALI/SF,documentatii avize solicitate prin Certificat de Urbanism pentru obiectivul de investitii Extindere si dotare spatii Urgenta si amenajari incinta Spital Judetean de Urgenta Pitesti</t>
  </si>
  <si>
    <t>6.Servicii de expertiza tehnica structurala, studii de teren, studii de insorire, audit energetic, SF mixt, macheta financiara, documentatii avize solicitate prin Certificatul de Urbanism pentru obiectivul de investitii "Extinderea, modernizarea si dotarea Ambulatoriului Integrat al Spitalului de Pediatrie Pitesti"</t>
  </si>
  <si>
    <t xml:space="preserve">7.Servicii de expertiza tehnica structurala, studii de teren, studii de insorire, audit energetic, SF mixt, macheta financiara, documentatii avize solicitate prin Certificatul de Urbanism pentru obiectivul de investitii "Extinderea si dotarea Ambulatoriului Integrat al Spitalului Judetean de Urgenta Pitesti" </t>
  </si>
  <si>
    <t>8.Servicii de expertiza tehnica structurala,studii de teren SF,documentatii avize solicitate prin Certificat de Urbanism pentru obiectivul de investitii Cale de acces mecanizata Cetatea Poienari</t>
  </si>
  <si>
    <t>9.Expertiza tehnica si realizare PT pentru reamplasarea punctului termic si a instalatiilor aferente existente in zona in care se vor incepe lucrarile la fundatia cladirii Centrului de Radioterapie la Spitalul Judetean de Urgenta Pitesti</t>
  </si>
  <si>
    <t>10.Revizuire Studiu de Fezabilitate mixt, expertiza tehnica si audit energetic pentru obiectivul de investitii "Extindere si dotare spatii de urgenta si amenajari incinta Spital Judetean de Urgenta Pitesti"</t>
  </si>
  <si>
    <t>11.Verificare Studiu de fezabilitate mixt revizuit pentru obiectivul de investitii "Extindere si dotare spatii de urgenta si amenajari incinta Spital Judetean de Urgenta Pitesti"</t>
  </si>
  <si>
    <t>12.Servicii de actualizare a documentatiei de Avizare a Lucrarilor de Interventie si expertiza tehnica pentru obiectivul de investitii "Conservarea si Consolidarea Cetatii Poenari Arges"</t>
  </si>
  <si>
    <t>13.Servicii de verificare a documentatiei de Avizare a Lucrarilor de Interventie pentru obiectivul de investitii "Conservarea si Consolidarea Cetatii Poenari Arges"</t>
  </si>
  <si>
    <t>14. Expertiza tehnica a imobilului Centrul de Transfuzie Sanguina Pitesti, str. Negru Voda, nr.43</t>
  </si>
  <si>
    <t>15.  Expertiza tehnica a imobilului Centrul de Diagnostic si Tratament situat in bd. I.C. Bratianu, nr.62</t>
  </si>
  <si>
    <t>16. Documentatie (raport audit energetic si certificat de performanta energetica) la imobilul Centrul de Diagnostic si Tratament, bd.I.C. Bratianu, Nr.62, municipiul Pitesti, jud.Arges</t>
  </si>
  <si>
    <t xml:space="preserve">17. Prestarea serviciilor de verificare a DALI (studii de specialitate, documentatii pentru avize si acorduri solicitate prin CU), P.T. si D.E. pentru "Conservarea si punerea in valoare in situ a  Schitului Buliga" </t>
  </si>
  <si>
    <t>18. Prestarea serviciilor de verificare a DALI (studii de specialitate, documentatii pentru avize si acorduri solicitate prin CU), P.T. si D.E. pentru "Amenajarea spatiilor adiacente - curte interioara si drum acces din cadrul Muzeului Judetean Arges"</t>
  </si>
  <si>
    <t>19. Servicii de elaborare Tema de Proiectare, Studii de teren, Documentatii obtinere avize/acorduri, documentatie pentru obtinerea certificatului de urbanism si D.A.L.I. la obiectivul de investitii " Consolidare si reabilitare corp C3, apartinand Centrului de Diagnostic si Tratament, Bdl. I.C.Bratianu, nr.62, Municipiul Pitesti, Judetul Arges"</t>
  </si>
  <si>
    <t>20. Servicii de elaborare Tema de proiectare, Documentatii obtinere avize/acorduri si D.A.L.I. la obiectivul de investitii " Lucrari de executie a legaturilor intre corpul nou construit (S+P+4E) si cladirea existenta a Spitalului Judetean de Urgenta Pitesti"</t>
  </si>
  <si>
    <t>21.Servicii de elaborare a hartilor de risc natural pentru cutremure si alunecari de teren</t>
  </si>
  <si>
    <t>22. Expertiza tehnica, studii si Documentatia de Avizare a Lucrarilor de Interventie pentru obiectivul de investitii " Reabilitarea, conservarea si punerea in valoare a Castrului Roman Jidava (Jidova)"</t>
  </si>
  <si>
    <t>23.Prestarea serviciilor de verificare a DALI (studii de specialitate, documentatii pentru avize si acorduri solicitate prin CU), P.T. si D.E. pentru "Reabilitarea, conservarea si punerea in valoare a Castrului Roman Jidava (Jidova)</t>
  </si>
  <si>
    <t>24. Studii ( topografic, geotehnic istoric, dendrologic), documentatii tehnice pentru obtinere avize, DALI, pentru obiectivul de investitii : " Conservarea si punerea in valoare in situ a  Schitului Buliga "</t>
  </si>
  <si>
    <t>25. Studii ( topografic, geotehnic istoric, dendrologic), documentatii tehnice pentru obtinere avize, DALI, pentru obiectivul de investitii : "Amenajarea spatiilor adiacente - curte interioara si drum acces din cadrul Muzeului Judetean Arges"</t>
  </si>
  <si>
    <t>26. Servicii de expertiza tehnica pentru imobilul situat in municipiul Pitesti, str. Costache Negri, nr.28, Punctul Automobil Clubul Român", judetul Arges</t>
  </si>
  <si>
    <t>3. Centrul de Ingrijire si Asistenta Bascovele</t>
  </si>
  <si>
    <t>4. Centrul de Ingrijire si Asistenta Pitesti</t>
  </si>
  <si>
    <t>5. Camin Persoane Varstnice Mozaceni</t>
  </si>
  <si>
    <t>Amenajare Parc si Alei UAMS Suici</t>
  </si>
  <si>
    <t>PV de receptie la terminarea lucrarii - nr.20841/4.05.2023</t>
  </si>
  <si>
    <t xml:space="preserve">1. Pista pentru biciclete continua DJ 703E: Pitești (DN 67 B) – Lupueni – Popești – Lunguiești – Cocu (DJ 703B), pe sectorul Km 2+237 – 12+337, L=10,100 Km, în comunele Moșoaia si Băbana, judetul Arges; Pista  pentru biciclete continua pe DJ 678 A, pe sectorul km 42+496-49+095 și DJ 703 H, pe sectorul km 12+863 -14+550, L=8,286 km, în comunele Tigveni, Cepari și Șuici, județul Argeș si pista de biciclete continua pe DJ 703 H pe sectorul km 14+658-17+368, L=2,710 km in comuna Suici, judetul Arges </t>
  </si>
  <si>
    <t>3. Servicii PT+CS+DE+ Asistenta tehnica Constructie prag de fund la pod pe DJ 703 B Cateasca - Leordeni, km 84+723, peste raul Arges, in comuna Cateasca</t>
  </si>
  <si>
    <t>4. Servicii SF+PT+CS+DE+Asistenta tehnica Pod pe DJ 703 H Curtea de Arges (DN 7 C)-Valea Danului-Cepari, km 0+597, L=152 m, in com. Valea Danului</t>
  </si>
  <si>
    <t>5. Servicii expertiza si DALI+PT+CS+DE+Asistenta tehnica Modernizare DJ 703 B Padureti (DJ 679) - Costesti (DN 65 A), km 48+975 - 59+287, L = 10,312 km, la Lunca Corbului si Costesti</t>
  </si>
  <si>
    <t>6. Documentatie de avizare a lucrarilor de interventie pentru obiectivul: "Modernizare drum judetean DJ 703 B lim.Jud. Olt - Marghia - Padureti, km 41+275-41+775, L=500 m, comuna Lunca Corbului, jud.Arges"</t>
  </si>
  <si>
    <t>7. Documentatie de avizare a lucrarilor de interventie pentru obiectivul: "Modernizare drum judetean DJ 742 Leordeni (DJ 703B)-Baloteasca-Cotu Malului-Glambocata-Leordeni (DN 7), km 5+100-6+100, L=1,0 km, la Leordeni, jud.Arges"</t>
  </si>
  <si>
    <t>8. Documentatie de avizare a lucrarilor de interventie pentru obiectivul: "Modernizare drum judetean DJ 508 Cateasca (DJ 703B)-Furduiesti- Teiu-Buta (DJ 659), km 12+400-17+217, L= 4,817 km, com. Teiu si Negrasi, jud. Arges"</t>
  </si>
  <si>
    <t>9. Documentatie de avizare a lucrarilor de interventie pentru obiectivul: "Modernizare drum judetean  DJ 703 Moraresti-Cuca-Ciomagesti-lim.Jud.Olt, km 13+400-16+600, L=3,2 km, comuna Cuca, jud.Arges"</t>
  </si>
  <si>
    <t>10. Servicii elaborare Studii de teren, Expertiza tehnica, Documentatii obtinere si actualizare avize si DALI la obiectivul de investitii “ Modernizare DJ731D, km 7+450-19+674, L=12,224 km “ si pentru servicii de verificare tehnica</t>
  </si>
  <si>
    <t>11. Elaborare documentatii tehnice pentru obtinere Autorizatie de gospodarire a apelor "Pod pe DJ 731B Samara-Babana-Cocu, km 3+964 peste paraul Vartej, L=24m, in comuna Babana"</t>
  </si>
  <si>
    <t>12. Documentatie de avizare  a lucrarilor de interventie pentru obiectivul "Modernizare DJ 679 D Malu (DJ 679- km 38+940)-Coltu-Ungheni-Recea-Negrasi-Mozacu, km 7+940-14+940, L=7 km, comuna  Ungheni, jud.Arges"</t>
  </si>
  <si>
    <t>13. Documentatie de avizare  a lucrarilor de interventie pentru obiectivul " Modernizare DJ 703 Moraresti (DN 7 - km 148+980) - Salistea -Vedea - lim.Jud. Olt (km 34+714) -lim. Jud. Olt (km 41+164) - Marghia - Padureti - Costesti- Serbanesti- Silistea - Cateasca- Leordeni (DN 7- km 91+230), km 77+826-83+126, L= 5,3 km, comuna Cateasca , jud.Arges"</t>
  </si>
  <si>
    <t>14. Documentatie de avizare  a lucrarilor de interventie pentru obiectivul " Modernizare drum judetean DJ 678B  lim. jud.Valcea  - Cuca ( DJ703-9+675), km 26+950 - 27+862, L =0,912 km, comuna Cuca, jud.Arges"</t>
  </si>
  <si>
    <t>15. Documentatie de avizare  a lucrarilor de interventie pentru obiectivul " Modernizare drum judetean  DJ 678 E Teodoresti (DJ 703 - km 13+339) - Cotu - lim. Jud.Valcea, km 1+200 - 3+000, L = 1,8 km, comuna Cuca"</t>
  </si>
  <si>
    <t>16. Servicii PT+DE+CS si asistenta tehnica din partea proiectantului pentru "Modernizare DJ 731 D , km 15+075 - 16+825, L=1,75 km, comuna Cosesti, judetul.Arges"</t>
  </si>
  <si>
    <t>17. Servicii de proiectare fazele: studii de teren, expertiza tehnica, DALI si elaborare documentatii tehnice pentru obtinere CU, avize / acorduri / autorizatii pentru obiectivul "Modernizare DJ 703 I Merisani (DN 7 C - km 12+450)-Musatesti-Bradulet-Bradet-Lac Vidraru (DN 7 C -km 64+400), km 53+580 - km 61+055, L=7,475 km"</t>
  </si>
  <si>
    <t>18. Documentatie in faza D.A.L.I. pentru obiectivul "Renovarea energetica moderata sau aprofundata pentru sediul Regiei Autonome Judetene de Drumuri Arges"</t>
  </si>
  <si>
    <t>19. Studii de teren, studii hidrologice, expertiza tehnica, DALI pentru obiectivul "Pod pe DJ 679D, Malu (DJ 679 km 38+940) - Coltu - Ungheni, km 8+444, L=12 m, comuna Ungheni, jud.Arges"</t>
  </si>
  <si>
    <t>20. Servicii de verificarea tehnica de calitate a proiectului pentru "Modernizare DJ 659: Pitesti - Bradu - Suseni - Gliganu de Sus - Barlogu - Negrasi - Mozaceni - Lim. Jud. Dambovita, km 0+000-58+320, L = 58,320 km "</t>
  </si>
  <si>
    <t>21. Servicii de elaborare documentatii tehnico economice si alte documentatii: studii, documentatii tehnice necesare in vederea obtinerii avizelor/acordurilor/autorizatiilor, expertize tehnice (drum si poduri), D.A.L.I.( inclusiv tema de proiectare), pentru: "Modernizare DJ 659: Pitesti - Bradu - Suseni - Gliganu de Sus - Barlogu - Negrasi - Mozaceni - Lim. Jud. Dambovita, km 0+000-58+320, L = 58,320 km "</t>
  </si>
  <si>
    <t>23. Elaborare documentatii tehnice pentru obiectivul de investitii:"Executie prag de fund si lucrari de stabilizare a malurilor aferente podului amplasat pe DJ 703B, km 84+723, in comuna Cateasca, judetul Arges"</t>
  </si>
  <si>
    <t>24. Servicii de expertiza tehnica pentru "Deviere trasee conducte hidraulice la Spitalul Judetean de Urgenta Pitesti"</t>
  </si>
  <si>
    <t>25. Documentatie D.A.L.I. pentru obiectivul de investitii "Modernizare DJ 702 F, Limita judet Dambovita - Slobozia, km 14+000-17+355, L = 3,355 km, judetul Arges"</t>
  </si>
  <si>
    <t>26. Elaborare Studiu de Fezabilitate pentru obiectivul de investitii "Drum expres A1 - Pitesti - Mioveni "</t>
  </si>
  <si>
    <t>27. Elaborare documentatii tehnice pentru obtinere Autorizatie de gospodarire a apelor "Pod pe DJ 731B Samara-Babana-Cocu, km 3+964 peste paraul Vartej, L=24m, in comuna Babana"</t>
  </si>
  <si>
    <t>28. Servicii de intocmire studii de teren, elaborare Expertize tehnice (drum si poduri), D.A.L.I.+P.T.+D.E.+C.S., D.T.A.C., documentatii  obtinere avize si asistenta tehnica din partea proiectantului pentru: „Modernizare DJ659:Pitesti-Bradu-Suseni-Gliganu de Sus-Barlogu-Negrasi-Mozaceni-Lim.Jud. Dambovita, km 0+000-58+320, L=58,320 km"</t>
  </si>
  <si>
    <t>29. Elaborare documentatii tehnice pentru obtinere Autorizatie de gospodarire a apelor "Pod pe DJ 741 Piteşti-Valea Mare-Făgetu-Mioveni, km 2+060, peste pârâul Valea Mare (Ploscaru), la Ştefăneşti"</t>
  </si>
  <si>
    <t>30. Elaborare documentatii tehnice pentru obtinere Autorizatie de gospodarire a apelor "Pod pe DJ 738 Jugur-Drăghici-Mihăeşti peste râul Târgului, km 21+900, în comuna Mihăeşti"</t>
  </si>
  <si>
    <t>1. Proiect, avize si autorizatii constructie sala vestiare personal si circuit separare transport lenjerie</t>
  </si>
  <si>
    <t>2. Avize autorizatii si asistenta tehnica constructie sala vestiare personal si circuit separare transport lenjerie</t>
  </si>
  <si>
    <t>3. Proiect, avize, autorizatii si asistenta tehnica amenajare parc agrement</t>
  </si>
  <si>
    <t>4. Proiect, avize, autorizatii si asistenta tehnica constructie sala vestiare personal si circuit separare transport lenjerie</t>
  </si>
  <si>
    <t>5. Documentatii in vederea obtinerii autorizatiei de securitate la incendiu</t>
  </si>
  <si>
    <t>7. Proiect, avize, autorizatii si asistenta tehnica demolare constructie anexa depozit carburanti</t>
  </si>
  <si>
    <t>8. Proiect, avize, autorizatii si asistenta tehnica extindere sistem de supraveghere video</t>
  </si>
  <si>
    <t>3.Spitalul de Pneumoftiziologie "Sf.Andrei" Valea Iasului</t>
  </si>
  <si>
    <t>Valoarea totala 1 762 000 lei din care 55 510 lei decontati la Cc (SF+PT) ; Rest de executat - dotari PV receptie la terminarea lucrarilor nr.74/29.12.2021</t>
  </si>
  <si>
    <t xml:space="preserve">   Deviz actualizat HCJ nr.217/27.07.2023, Valoare totala                    15 893 109,30 lei</t>
  </si>
  <si>
    <t xml:space="preserve">  valoare totala 9 213,57 mii lei, din care 96 mii lei la C.c;                       59 mii lei decontat la Cc in 2021 -DALI</t>
  </si>
  <si>
    <t xml:space="preserve"> valoare totala conform deviz 7610,58 mii lei; plati din alte surse pt documentatii 10,82 mii lei.</t>
  </si>
  <si>
    <t xml:space="preserve"> valoare totala 13 629 mii lei; plati din alte surse pt documentatii 21,46 mii lei</t>
  </si>
  <si>
    <t xml:space="preserve">  60 000 lei decontat la C.c; Actualizare deviz 33 602,81 mii lei conform HCJ 315/2023                                      </t>
  </si>
  <si>
    <t xml:space="preserve">  64 140 lei decontat la C. c; PV de receptie la terminarea lucrarilor Nr.3011/2021</t>
  </si>
  <si>
    <t xml:space="preserve">   51 000 lei decontat la C.c</t>
  </si>
  <si>
    <t xml:space="preserve">  Deviz actualizat HCJ Nr.282/28.09.2023, val.totala 28 131,65 mii lei lei ; 37 000 lei decontat la    C. c</t>
  </si>
  <si>
    <t xml:space="preserve">  Val. Totala inv. 11754 mii lei;  62 000 lei decontat la C. c</t>
  </si>
  <si>
    <t xml:space="preserve"> 22 000 lei decontat la C. c</t>
  </si>
  <si>
    <t>Container din structura metalica galvanizata</t>
  </si>
  <si>
    <r>
      <t>6. Avize, autorizatii si asistenta tehnica "Lucrari de construire in vederea conformarii imobilului la cerinta esentiala de calitate "</t>
    </r>
    <r>
      <rPr>
        <i/>
        <sz val="10"/>
        <rFont val="Arial"/>
        <family val="2"/>
        <charset val="238"/>
      </rPr>
      <t>Securitate la incendiu</t>
    </r>
    <r>
      <rPr>
        <sz val="10"/>
        <rFont val="Arial"/>
        <family val="2"/>
        <charset val="238"/>
      </rPr>
      <t>""</t>
    </r>
  </si>
  <si>
    <r>
      <t>Videotelescop HD, diametru 5mm, unghi de vedere 30</t>
    </r>
    <r>
      <rPr>
        <vertAlign val="superscript"/>
        <sz val="10"/>
        <rFont val="Arial"/>
        <family val="2"/>
      </rPr>
      <t>0</t>
    </r>
  </si>
  <si>
    <t>Valoare totala 10 133,58 mii lei; 70 mii lei DALI Cc.</t>
  </si>
  <si>
    <t xml:space="preserve">  Valoare totala 3511,04 mii lei; din care Cc. 16,66 mii lei </t>
  </si>
  <si>
    <t xml:space="preserve">    valoarea totala 3 283,24 mii lei; Cc 48,79 mii lei;                                </t>
  </si>
  <si>
    <t xml:space="preserve"> Consolidarea infractucturii medicale pentru a face fata provocarilor ridicate de combaterea epidemiei de COVID 19 la Spitalul de Pneumoftiziologie "Sf.Andrei Valea Iasului, Arges”</t>
  </si>
  <si>
    <t>22. Servicii de elaborare documentatii tehnico -economice pentru faza Proiect tehnic si detalii de executie (PT+DE), inclusiv intocmirea proiectelor de relocare/protejare utilitati ( daca e cazul) si Asigurarea asistentei tehnice din partea proiectantului pe perioada de executie a lucrarilor, participarea proiectantului la fazele incluse in programul de control al lucrarilor de executie, avizat de catre Inspectoratul de Stat in Constructii, pentru : "Modernizare DJ 659: Pitesti - Bradu - Suseni - Gliganu de Sus - Barlogu - Negrasi - Mozaceni - Lim. Jud. Dambovita, km 0+000-58+320, L = 58,320 km "</t>
  </si>
  <si>
    <t xml:space="preserve"> Racordare la reteaua publica de canalizare menajera '' la Centrul de Zi Rucar '' Comuna Rucar , Judetul Arges   </t>
  </si>
  <si>
    <t xml:space="preserve">        Valoare totala 5 442 523,52 lei</t>
  </si>
  <si>
    <t>Total neeligibil 2932 mii lei, din care Cc platit 152,34 mii lei in 2022</t>
  </si>
  <si>
    <t>Achizitie de Echipamente si materiale destinate reducerii riscului de infectii nosocomiale</t>
  </si>
  <si>
    <t>2. Spitalul Orasenesc "Regele Carol I" Costesti</t>
  </si>
  <si>
    <t>Achizitie containere modulare, racordare la utilitati si amenajare teren pentru Farmacia Spialului de Psihiatrie "Sf.Maria" Vedea</t>
  </si>
  <si>
    <t>27. Servicii DALI+PT pentru obiectivul de investitii "Cresterea eficientei energetice - Centrul Scolar de Educatie Incluziva Sfantul Stelian, corp C1, Costesti, judetul Arges"</t>
  </si>
  <si>
    <t>Extindere retea de date - internet si up-gradarea centralei telefonice</t>
  </si>
  <si>
    <t>2. Proiectare si executie sistem supraveghere video la imobilul situat in Pitesti, Bd. Republicii , nr.33, Judetul Arges</t>
  </si>
  <si>
    <t>1. Racordare la reteaua electrica loc de consum Palat Administrativ, situat in Piata Vasile Milea,  nr.1, judetul Arges</t>
  </si>
  <si>
    <t>3. Proiectarea si executia sistemului de detectie si alarmare la efractie la imobilul situat in Pitesti, Bd. Republicii , nr.33, Judetul Arges</t>
  </si>
  <si>
    <t>3. Modernizare DJ 739 Barzesti-Negresti- Zgripcesti- Beleti, km 9+800-12+000, L= 2,2 km, Judetul Arges</t>
  </si>
  <si>
    <t>CAPITOLUL 66.10 SANATATE</t>
  </si>
  <si>
    <t>CAPITOLUL 67.10 CULTURA,RECREERE SI RELIGIE</t>
  </si>
  <si>
    <t xml:space="preserve">CAPITOLUL 68.02 ASISTENTA SOCIALA </t>
  </si>
  <si>
    <t>CAPITOLUL 68  ASIGURARI SI ASISTENTA SOCIALA</t>
  </si>
  <si>
    <t xml:space="preserve">CAPITOLUL 54.10 ALTE SERVICII PUBLICE GENERALE </t>
  </si>
  <si>
    <t>CAPITOLUL 67.10 CULTURA, RECREERE SI RELIGIE</t>
  </si>
  <si>
    <t>CAPITOLUL 54.10 ALTE SERVICII PUBLICE GENERALE</t>
  </si>
  <si>
    <t>CAPITOLUL 68 ASIGURARI SI ASISTENTA SOCIALA</t>
  </si>
  <si>
    <t xml:space="preserve">CAPITOLUL 68  ASIGURARI SI ASISTENTA SOCIALA </t>
  </si>
  <si>
    <t>CAPITOLUL 67 CULTURA, RECREERE SI RELIGIE</t>
  </si>
  <si>
    <t>Biblioteca Judeteana "Dinicu Golescu" Pitesti</t>
  </si>
  <si>
    <t>Documentatie de avizare a lucrarilor de interventie (D.A.L.I.) pentru Proiectul "Reabilitarea si eficientizarea energetica a Bibliotecii Judetene "Dinicu Golescu" Arges"</t>
  </si>
  <si>
    <t>Studii tehnice in vederea elaborarii documentatiei pentru Proiectul "Reabilitarea si eficientizarea energetica a Bibliotecii Judetene "Dinicu Golescu" Arges"</t>
  </si>
  <si>
    <t>Sisteme control acces cu dublu sens</t>
  </si>
  <si>
    <t>Sistem de alarma antiefractie si incendiu</t>
  </si>
  <si>
    <t>Aparat foto cu obiectiv</t>
  </si>
  <si>
    <t>4. Reabilitarea forajului de exploatare a apei minerale sulfuroase în vederea desfășurării lucrărilor de explorare/exploatare în Perimetrul Sulfuroasa Brădet, localitatea Nucșoara, sat Gruiu</t>
  </si>
  <si>
    <t>Reparatii capitale ascensor de 6 persoane</t>
  </si>
  <si>
    <t>Sistem de supraveghere pentru bariera auto</t>
  </si>
  <si>
    <t>Sistem de supraveghere pentru sala de audiente</t>
  </si>
  <si>
    <t>StructuraTeritoriala pentru Probleme Speciale Arges</t>
  </si>
  <si>
    <t>Sistem antiefractie</t>
  </si>
  <si>
    <t>Sistem monitorizare video TVCI</t>
  </si>
  <si>
    <t>Sistem control acces</t>
  </si>
  <si>
    <t>Echipament robotizat pentru reeducarea mersului</t>
  </si>
  <si>
    <t>Exoschelet pentru reeducarea membrelor superioare</t>
  </si>
  <si>
    <t>Exoschelet motorizat pentru dizabilitati ale membrelor inferioare si tulburari de mers</t>
  </si>
  <si>
    <t>Dispozitiv robotic pentru reabilitarea neuromotorie a membrelor superioare</t>
  </si>
  <si>
    <t>Banda recuperare anti-gravitationala</t>
  </si>
  <si>
    <t xml:space="preserve">Ecograf doppler </t>
  </si>
  <si>
    <t>Aparat terapie cu unde de soc focusate</t>
  </si>
  <si>
    <t>Aparat terapie laser de mare intensitate cu scanner</t>
  </si>
  <si>
    <t>Aparat terapie cu camp electromagnetic</t>
  </si>
  <si>
    <t>Aparat terapie combinata electroterapie, ultrasunet,laser 3 bucati</t>
  </si>
  <si>
    <t>Aparat terapie crioultrasunet</t>
  </si>
  <si>
    <t>Sistem automat de analiza pentru urini</t>
  </si>
  <si>
    <t>Analizor automat de imunologie</t>
  </si>
  <si>
    <t>Analizor automat pentru coagulare</t>
  </si>
  <si>
    <t>Analizor automat microbiologie</t>
  </si>
  <si>
    <t>Aparat recuperare pasiva membru inferior</t>
  </si>
  <si>
    <t>Electrocardiograf portabil cu 12 canale 2 bucati</t>
  </si>
  <si>
    <t>Centrifugă de laborator</t>
  </si>
  <si>
    <t>Analizor pentru urină</t>
  </si>
  <si>
    <t>Spirometru</t>
  </si>
  <si>
    <t>28. Servicii de verificare tehnica a documentatiei aferenta obiectivul de investitii "Cresterea eficientei energetice - Centrul Scolar de Educatie Inclusiva Sfantul Stelian, corp C1, Costesti, judetul Arges"</t>
  </si>
  <si>
    <t>31. Servicii de proiectare fazele: studii de teren, expertiza tehnica, DALI, PT+DE+CS pentru obiectivul "Modernizare DJ 731C Vedea (Izvoru de Jos) -Cocu, km 7+314 - 11+914, L=4,6 km, comunele Vedea si Cocu, judetul Arges"</t>
  </si>
  <si>
    <t>Achizitie si montaj Statie de demanganizare automata cu instalatie de dezinfectie cu clorinare</t>
  </si>
  <si>
    <t>Valoare totala 10 732 171,17 lei conf. HCJ nr.109/02.04.2024</t>
  </si>
  <si>
    <t>Valoare totala 7 418 530,44 lei conf. HCJ nr.106/02.04.2024</t>
  </si>
  <si>
    <t xml:space="preserve">   Valoare totala 9 483 313,21 lei cf HCJ nr.107/02.04.2024</t>
  </si>
  <si>
    <t>Valoare totala 8 928 404,15 lei conf. HCJ nr.108/02.04.2024</t>
  </si>
  <si>
    <t xml:space="preserve"> Valoarea totala a inv. 14 482 719,88 mii lei HCJ Nr.102/28.03.2024; plati din compensari</t>
  </si>
  <si>
    <t xml:space="preserve">  valoare totala 20 123 890,14 HCJ Nr.103/28.03.2024 mii lei; plati din alte surse pt documentatii 28,13 mii lei</t>
  </si>
  <si>
    <t>PV receptie furnizare instalare montare si punere in functiune Nr.4844/16.06.2023</t>
  </si>
  <si>
    <t>Valoare totala 85 213 mii lei; din care 3233 + 7042= 10275 mii lei credit 2024</t>
  </si>
  <si>
    <t xml:space="preserve">1. Gradinita Speciala "Sfanta Elena" Pitesti </t>
  </si>
  <si>
    <t xml:space="preserve">Pompa infuzomat </t>
  </si>
  <si>
    <t xml:space="preserve">Troliu medical pediatric </t>
  </si>
  <si>
    <t>Masina spalat toalete</t>
  </si>
  <si>
    <t xml:space="preserve">Canapea de examinare electrica </t>
  </si>
  <si>
    <t>Fierastrau gips cu aspiratie</t>
  </si>
  <si>
    <t>29. Elaborare documentatii tehnice (DALI+SF mixt, taxe avize /acorduri, verificare tehnica de calitate) pentru obiectivul de investitii "Reabilitare, Consolidare, Modernizare corp Cladire C10 si Construire Cladire Arhiva, cu adresa Str.George Cosbuc, Nr.40, Municipiul Pitesti, Judetul Arges"</t>
  </si>
  <si>
    <t>1.Modernizare pe DJ 725 Stoenesti-Dragoslavele, km 3+313-6+626, L=3,313 km, in comunele Stoenesti si Dragoslavele</t>
  </si>
  <si>
    <t>2. Pod pe DJ 731 B Samara - Babana - Cocu, km 3+964 peste paraul Vartej, L = 24 m, in comuna Babana</t>
  </si>
  <si>
    <t>3. Pod pe DJ 741 Pitesti - Valea Mare - Fagetu - Mioveni, km 2+060, peste paraul Valea Mare (Ploscaru), la Stefanesti</t>
  </si>
  <si>
    <t>4. Pod pe DJ 738 Jugur - Draghici - Mihaesti peste riul Tirgului, km 21+900, in com. Mihaesti</t>
  </si>
  <si>
    <t>5. Modernizare DJ 703 B Serbanesti (DJ 659) - Silistea, km 70+410 - 77+826, L = 7,416 km, in comunele Rociu si Cateasca</t>
  </si>
  <si>
    <t>7. Modernizare DJ 703 B Moraresti - Uda, km 17+753 - 20+253, L = 2,5 km, la Uda</t>
  </si>
  <si>
    <t>6. Pod pe DJ 703 H Curtea de Arges (DN 7 C) - Valea Danului - Cepari, km 0+597, L = 152 m, in comuna Valea Danului</t>
  </si>
  <si>
    <t>8. Modernizare DJ 702 A Ciupa - Ratesti, km 33+030 - 35+696, la Ratesti</t>
  </si>
  <si>
    <t>9. Modernizare DJ 703 B Costesti (DN 65 A) - Serbanesti (DJ 659), km 60+325 - 68+783, L = 8,458 km, la Costesti si Rociu</t>
  </si>
  <si>
    <t>10. Modernizare pe DJ 679 D Negrasi (DJ 659) - Mozacu, km 34+500 - 39+500, L = 5,0 km, comuna Negrasi</t>
  </si>
  <si>
    <t>11. Modernizare DJ 703 B Padureti (DJ 679) - Costesti (DN 65 A), km 48+975 - 59+287, L = 10,312 km, la Lunca Corbului si Costesti</t>
  </si>
  <si>
    <t>12. Modernizare DJ 704 H Merisani-Baiculesti-Curtea de Arges, km 13+035-17+600, L=4,565 km</t>
  </si>
  <si>
    <t>13. Pod peste raul Neajlov, in satul Silistea, comuna Cateasca, judetul Arges</t>
  </si>
  <si>
    <t>14. Modernizare drum judetean DJ 703 B lim. Jud.Olt-Marghia-Padureti, km 41+275-41+775, L=500 m, comuna Lunca Corbului, jud. Arges</t>
  </si>
  <si>
    <t>15. Modernizare drum judetean DJ 742 Leordeni (DJ 703B)-Baloteasca-Cotu Malului-Glambocata-Leordeni (DN 7), km 5+100-6+100, L=1,0 km, la Leordeni, jud. Arges</t>
  </si>
  <si>
    <t>16. Modernizare drum judetean DJ 508 Cateasca (DJ 703B)-Furduiesti-Teiu-Buta (DJ 659), km 12+400-17+217, L=4,817 km, com. Teiu si Negrasi, jud. Arges</t>
  </si>
  <si>
    <t>17. Modernizare drum judetean DJ 703 Moraresti-Cuca-Ciomagesti-lim. Jud. Olt, km 13+400-16+600, L=3,2 km, comuna Cuca, jud. Arges</t>
  </si>
  <si>
    <t>18.Modernizare DJ 702 F Lim.Jud. Dambovita-Slobozia, km 17+984-18+441, L = 457 m, jud. Arges</t>
  </si>
  <si>
    <t>19. Modernizare DJ 738 Poienari (DN 73 km 44+500) - Jugur - Draghici - Mihaesti (DC11), km 10+200-13+600, L= 3,4 km, judetul Arges</t>
  </si>
  <si>
    <t>20. Modernizare DJ 703 H Curtea de Arges - Valea Danului - Cepari - Suici, Lim. Jud. Valcea, km 9+475 - 10+364, L=0,889 km, com. Valea Danului si Cepari, jud. Arges</t>
  </si>
  <si>
    <t>21. Modernizare DJ 704 E Ursoaia - Bascovele - Ceauresti, km 3+100 - 7+600, L=4,5 km, judetul Arges</t>
  </si>
  <si>
    <t>22. Modernizare DJ 731 D , km 15+075 - 16+825, L=1,75 km, comuna Cosesti, judetul.Arges</t>
  </si>
  <si>
    <t>23. Modernizare DJ 703G Suici (DJ703H)-Ianculesti-lim.jud. Valcea, km 14+000-16+921, L=2,921 km, comuna Suici</t>
  </si>
  <si>
    <t>24. Modernizare DJ 731 B, sate Sămara şi Metofu, Km 1+603 – Km 3+732, în Comuna Poiana Lacului, L=2,129 km</t>
  </si>
  <si>
    <t xml:space="preserve">25. Modernizare DJ732 C Bughea de Jos - Malu - Godeni, Km 7+165 – Km 8+913, L= 1,748 Km </t>
  </si>
  <si>
    <t xml:space="preserve">26. Modernizare DJ 679 C lzvoru - Mozăceni Km 12+489 - Km 21+688 , L = 9,199 Km </t>
  </si>
  <si>
    <t>27. Modernizare DJ 703 B Moraresti - Uda, Km 16+200 - Km 17+899, în Comuna Uda, L=1,699 km</t>
  </si>
  <si>
    <t xml:space="preserve">28. Modernizare DJ 703 H Salatrucu-Valcea, Km 25+151 -  Km 29+863, L = 4,712 Km </t>
  </si>
  <si>
    <t>29. Modernizare DJ 704D Prislop (DN7) - Lupueni (DJ 703E), Km 0+000- Km 2+358, L= 2,358 Km  in comunele Bascov si Babana</t>
  </si>
  <si>
    <t>30. Modernizare DJ 679A  Barla (DJ 679) – Caldararu, Km 0+000 -  Km 12+835, L=12,835 km</t>
  </si>
  <si>
    <t>31. Modernizare DJ 739 Bârzeşti (DN 73 D) – Negrești – Zgripcești – Beleți, km 0+582 - Km 2+408,  L=1,826 Km, în Comuna Vulturești</t>
  </si>
  <si>
    <t>32.Modernizare DJ 703 I  Merisani (DN 7 C - Km 12+450) – Musatesti – Bradulet - Bradet - Lac Vidraru (DN 7 C - Km 64+400), Km 53+580 – Km 61+055, L = 7,475 Km</t>
  </si>
  <si>
    <t>33. Modernizare DJ 704 G Cicanesti - Suici (DJ 703H ), Km 9+532 -  Km 13+435, L=3,903 Km</t>
  </si>
  <si>
    <t xml:space="preserve">34. Modernizare DJ 703E Pitesti (DN 67) - Babana - Cocu, Km 1+800 - Km 19+765, L= 17,965 Km </t>
  </si>
  <si>
    <t>Licenta Microsoft Windows 11 PRO OEM</t>
  </si>
  <si>
    <t>Licenta Microsoft Office 2021 Home and Business OEM</t>
  </si>
  <si>
    <t>Sistem NAS 48TB compatibil cu sistemul CARESTREAM VUE PACS</t>
  </si>
  <si>
    <t>Achizitie containere modulare pentru amenajare grupuri sanitare CLD</t>
  </si>
  <si>
    <t>Sistem Alarmare la Efractie si Sistem Supraveghere Video</t>
  </si>
  <si>
    <t xml:space="preserve">Modernizare DJ 679: Păduroiu (DN67B) - Lipia – Popești - Lunca Corbului – Pădureți – Ciești - Fâlfani - Cotmeana - Malu - Bârla -  Lim. Jud. Olt, km 0+000-48.222; L=47,670km </t>
  </si>
  <si>
    <t xml:space="preserve">56 Proiecte cu finantare din fonduri externe nerambursabile postaderare </t>
  </si>
  <si>
    <r>
      <t xml:space="preserve">Valoare totala proiect 384 627 378,28 lei; din care plati 2023 Cc 2 509 000 lei;        </t>
    </r>
    <r>
      <rPr>
        <sz val="10"/>
        <color rgb="FFFF0000"/>
        <rFont val="Arial"/>
        <family val="2"/>
        <charset val="238"/>
      </rPr>
      <t>53 000 lei plati 2023 din cheltuieli materiale??? Pe 58</t>
    </r>
  </si>
  <si>
    <t>Achiziție microbuze destinate transportului elevilor din Județul Argeș prin finanțare acordată de AFM</t>
  </si>
  <si>
    <t>proiect finantat de Agentia Fondului de Mediu;           Valoare totala proiect 25 000 000 lei</t>
  </si>
  <si>
    <t>Router</t>
  </si>
  <si>
    <t>32. Servicii de proiectare fazele: studii de teren, expertiza tehnica, DALI, PT+DE, CS pentru obiectivul "Modernizare DJ 737 Matau - Cocenesti- Boteni, km 13+781-15+181,  L=1,4 km, comuna Boteni, judetul Arges"</t>
  </si>
  <si>
    <t>33. Servicii de proiectare fazele: studii de teren, expertiza tehnica, DALI, PT+DE, CS pentru obiectivul "Refacere prag de fund la pod pe DJ 737 Mioarele - Boteni, km 15+072 peste raul Argesel,  L=49 m, comuna Boteni, judetul Arges"</t>
  </si>
  <si>
    <t>Servicii de proiectare Faza actualizare documentatie DTAC, PT+DE+CS aferente obiectivului de investitii "Amenajare corp cladire spital existent, conform normativelor in vigoare, si extindere corp cladire spital in regim S+P+2E partial Spitalul de Psihiatrie "Sfanta. Maria" Vedea, judetul Arges"</t>
  </si>
  <si>
    <t>Servicii de verificare tehnica pentru  documentatii DTAC, PT+DE+CS aferente obiectivului de investitii "Amenajare corp cladire spital existent, conform normativelor in vigoare, si extindere corp cladire spital in regim S+P+2E partial Spitalul de Psihiatrie "Sfanta. Maria" Vedea, judetul Arges"</t>
  </si>
  <si>
    <t>6. Directia Generala de Asistenta Sociala si Protectia Copilului Arges</t>
  </si>
  <si>
    <t>Elaborarea documentatiilor in vederea obtinerii autorizatiilor de functionare ISU cu verificare tehnica inclusa</t>
  </si>
  <si>
    <t>Documentatie de arhitectura si documentatie tehnica pentru obtinerea autorizatiei de securitate la incendiu</t>
  </si>
  <si>
    <t>4. Unitatea de Asistenta Medico-Sociala Calinesti</t>
  </si>
  <si>
    <t>Valoare totala 20 202 286,41 lei - HCJ Nr.151/14.05.2024;                  din care Cc. 333,41 mii lei</t>
  </si>
  <si>
    <t xml:space="preserve">       Valoarea totala 45 525 632,41 lei - HCJ Nr.172/30.05.2024, din care Cc 165,65 mii lei</t>
  </si>
  <si>
    <t>Sistem Desktop PC ( cu monitor )</t>
  </si>
  <si>
    <t>Sistem Desktop PC ( fara monitor )</t>
  </si>
  <si>
    <t>Sistem hemodinamic pentru angiograf</t>
  </si>
  <si>
    <t xml:space="preserve">Masa kinetoterapie reglata electric </t>
  </si>
  <si>
    <t>Malaxor pentru parafina</t>
  </si>
  <si>
    <t>Frigider bloc alimentar</t>
  </si>
  <si>
    <t>Licenta SQL Server 2022 standard edition</t>
  </si>
  <si>
    <t>Licenta SQL 2022 device CAL</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</si>
  <si>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</si>
  <si>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</si>
  <si>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</si>
  <si>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</si>
  <si>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</si>
  <si>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 xml:space="preserve">Elaborare studiu topografic </t>
  </si>
  <si>
    <t xml:space="preserve">Elaborare studiu geotehnic </t>
  </si>
  <si>
    <t xml:space="preserve">Executare incercari structurale si nestructurale in vederea realizarii expertizei tehnice pentru incadrarea in clasa de risc seismic </t>
  </si>
  <si>
    <t xml:space="preserve">Executie studiu geotehnic 3 foraje cu dezveliri de fundatii  </t>
  </si>
  <si>
    <t>Proiectare sistem complet de siguranta, detectie, semnalizare si alarmare a incendiilor, iluminat de siguranta</t>
  </si>
  <si>
    <t xml:space="preserve">Lucrari de intarire instalatii electrice Bloc operator </t>
  </si>
  <si>
    <t>Lucrari reparatii capitale pardoseala PVC, CPU</t>
  </si>
  <si>
    <t>9. Spitalul de Recuperare Respiratorie și Pneumologie “Sf. Andrei” Valea Iașului</t>
  </si>
  <si>
    <t>Realizarea alimentarii de rezerva din linia LEA 20KV - Electroarges -Oras</t>
  </si>
  <si>
    <t>Achizitie si montaj sistem coplet de siguranta, detectie, semnalizare si alarmare a incendiilor, iluminat de siguranta</t>
  </si>
  <si>
    <t>Complet statie de lucru cu cititor de smart - card</t>
  </si>
  <si>
    <t xml:space="preserve">Licenta Microsoft Windows 11 PRO+Office 2021 </t>
  </si>
  <si>
    <t>Echipament informatic - Server</t>
  </si>
  <si>
    <t>Licente Office 2021 Pro Plus</t>
  </si>
  <si>
    <t>Marmita</t>
  </si>
  <si>
    <t>30. Studiu si asigurare de asistenta tehnica pentru realizarea Planului de mentinere a calitatii aerului in judetul Arges 2025-2029</t>
  </si>
  <si>
    <t>9. Proiect, avize, autorizatii "Lucrari de colectare si deversare ape pluviale de pe acoperisul spitalului"</t>
  </si>
  <si>
    <t>Lucrari de instalare si configurare retea calculatoare TV si telefonie</t>
  </si>
  <si>
    <t>Modernizare decantor</t>
  </si>
  <si>
    <t>Modificare alimentare cu energie electrica Pavilion II</t>
  </si>
  <si>
    <t>Lucrari de inlocuire/modernizare pardoseala PVC  CPU</t>
  </si>
  <si>
    <t>Lucrari de colectare si deversare ape pluviale de pe acoperisul spitalului</t>
  </si>
  <si>
    <t>Proiect tehnic si executie lucrari pentru obiectivul de investitii "Alimentare cu Gaze Extindere Ambulatoriu Integrat al Spitalului Judetean de Urgenta Pitesti"</t>
  </si>
  <si>
    <t>HCJ Nr.227/25.07.2024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</si>
</sst>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lei&quot;_-;\-* #,##0.00\ &quot;lei&quot;_-;_-* &quot;-&quot;??\ &quot;lei&quot;_-;_-@_-"/>
  </numFmts>
  <fonts count="47" x14ac:knownFonts="1">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name val="Arial"/>
      <family val="2"/>
    </font>
    <font>
      <sz val="10"/>
      <name val="Arial"/>
      <family val="2"/>
      <charset val="238"/>
    </font>
    <font>
      <b/>
      <i/>
      <sz val="10"/>
      <name val="Arial"/>
      <family val="2"/>
      <charset val="238"/>
    </font>
    <font>
      <b/>
      <sz val="12"/>
      <name val="Arial"/>
      <family val="2"/>
      <charset val="238"/>
    </font>
    <font>
      <i/>
      <sz val="10"/>
      <name val="Arial"/>
      <family val="2"/>
      <charset val="238"/>
    </font>
    <font>
      <sz val="10"/>
      <name val="Arial"/>
      <family val="2"/>
    </font>
    <font>
      <i/>
      <sz val="10"/>
      <name val="Arial"/>
      <family val="2"/>
    </font>
    <font>
      <b/>
      <i/>
      <sz val="10"/>
      <name val="Arial"/>
      <family val="2"/>
    </font>
    <font>
      <b/>
      <sz val="10"/>
      <name val="Arial"/>
      <family val="2"/>
      <charset val="238"/>
    </font>
    <font>
      <sz val="10"/>
      <color indexed="10"/>
      <name val="Arial"/>
      <family val="2"/>
      <charset val="238"/>
    </font>
    <font>
      <sz val="10"/>
      <color indexed="10"/>
      <name val="Arial"/>
      <family val="2"/>
    </font>
    <font>
      <b/>
      <sz val="10"/>
      <color indexed="10"/>
      <name val="Arial"/>
      <family val="2"/>
      <charset val="238"/>
    </font>
    <font>
      <sz val="11"/>
      <name val="Times New Roman"/>
      <family val="1"/>
    </font>
    <font>
      <b/>
      <sz val="11"/>
      <name val="Times New Roman"/>
      <family val="1"/>
    </font>
    <font>
      <sz val="10"/>
      <color indexed="62"/>
      <name val="Arial"/>
      <family val="2"/>
    </font>
    <font>
      <b/>
      <sz val="10"/>
      <color rgb="FFFF0000"/>
      <name val="Arial"/>
      <family val="2"/>
      <charset val="238"/>
    </font>
    <font>
      <sz val="10"/>
      <color rgb="FFFF0000"/>
      <name val="Arial"/>
      <family val="2"/>
      <charset val="238"/>
    </font>
    <font>
      <sz val="10"/>
      <color rgb="FFFF0000"/>
      <name val="Arial"/>
      <family val="2"/>
    </font>
    <font>
      <sz val="10"/>
      <color rgb="FF00B050"/>
      <name val="Arial"/>
      <family val="2"/>
    </font>
    <font>
      <sz val="10"/>
      <name val="Arial"/>
      <family val="2"/>
      <charset val="238"/>
    </font>
    <font>
      <sz val="10"/>
      <color theme="9" tint="-0.249977111117893"/>
      <name val="Arial"/>
      <family val="2"/>
      <charset val="238"/>
    </font>
    <font>
      <i/>
      <sz val="10"/>
      <color theme="9" tint="-0.249977111117893"/>
      <name val="Arial"/>
      <family val="2"/>
      <charset val="238"/>
    </font>
    <font>
      <sz val="11"/>
      <name val="Arial"/>
      <family val="2"/>
      <charset val="238"/>
    </font>
    <font>
      <sz val="11"/>
      <name val="Arial"/>
      <family val="2"/>
    </font>
    <font>
      <sz val="10"/>
      <name val="Arial"/>
      <family val="2"/>
      <charset val="238"/>
    </font>
    <font>
      <b/>
      <sz val="11"/>
      <color theme="1"/>
      <name val="Times New Roman"/>
      <family val="1"/>
    </font>
    <font>
      <sz val="11"/>
      <name val="Times New Roman"/>
      <family val="1"/>
      <charset val="238"/>
    </font>
    <font>
      <sz val="12"/>
      <name val="Times New Roman"/>
      <family val="1"/>
      <charset val="238"/>
    </font>
    <font>
      <b/>
      <sz val="11"/>
      <name val="Times New Roman"/>
      <family val="1"/>
      <charset val="238"/>
    </font>
    <font>
      <b/>
      <sz val="11"/>
      <color theme="1"/>
      <name val="Times New Roman"/>
      <family val="1"/>
      <charset val="238"/>
    </font>
    <font>
      <b/>
      <sz val="10"/>
      <color theme="1"/>
      <name val="Arial"/>
      <family val="2"/>
      <charset val="238"/>
    </font>
    <font>
      <sz val="11"/>
      <color rgb="FFFF0000"/>
      <name val="Times New Roman"/>
      <family val="1"/>
    </font>
    <font>
      <b/>
      <sz val="9"/>
      <color indexed="81"/>
      <name val="Tahoma"/>
      <family val="2"/>
      <charset val="238"/>
    </font>
    <font>
      <sz val="9"/>
      <color indexed="81"/>
      <name val="Tahoma"/>
      <family val="2"/>
      <charset val="238"/>
    </font>
    <font>
      <b/>
      <sz val="12"/>
      <name val="Times New Roman"/>
      <family val="1"/>
    </font>
    <font>
      <vertAlign val="superscript"/>
      <sz val="10"/>
      <name val="Arial"/>
      <family val="2"/>
    </font>
    <font>
      <sz val="10"/>
      <color rgb="FF00B050"/>
      <name val="Arial"/>
      <family val="2"/>
      <charset val="238"/>
    </font>
    <font>
      <sz val="10"/>
      <color theme="1"/>
      <name val="Arial"/>
      <family val="2"/>
      <charset val="238"/>
    </font>
    <font>
      <sz val="11"/>
      <color theme="1"/>
      <name val="Arial"/>
      <family val="2"/>
      <charset val="238"/>
    </font>
    <font>
      <sz val="11"/>
      <color theme="1"/>
      <name val="Times New Roman"/>
      <family val="1"/>
      <charset val="238"/>
    </font>
  </fonts>
  <fills count="10">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51"/>
        <bgColor indexed="64"/>
      </patternFill>
    </fill>
    <fill>
      <patternFill patternType="solid">
        <fgColor indexed="44"/>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0"/>
        <bgColor rgb="FF000000"/>
      </patternFill>
    </fill>
  </fills>
  <borders count="19">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s>
  <cellStyleXfs count="18">
    <xf numFmtId="0" fontId="0" fillId="0" borderId="0"/>
    <xf numFmtId="164" fontId="26" fillId="0" borderId="0" applyFont="0" applyFill="0" applyBorder="0" applyAlignment="0" applyProtection="0"/>
    <xf numFmtId="0" fontId="8" fillId="0" borderId="0"/>
    <xf numFmtId="0" fontId="8" fillId="0" borderId="0"/>
    <xf numFmtId="0" fontId="6" fillId="0" borderId="0"/>
    <xf numFmtId="0" fontId="8" fillId="0" borderId="0"/>
    <xf numFmtId="0" fontId="31" fillId="0" borderId="0"/>
    <xf numFmtId="0" fontId="8" fillId="0" borderId="0"/>
    <xf numFmtId="0" fontId="5" fillId="0" borderId="0"/>
    <xf numFmtId="0" fontId="8" fillId="0" borderId="0"/>
    <xf numFmtId="0" fontId="8" fillId="0" borderId="0"/>
    <xf numFmtId="0" fontId="4" fillId="0" borderId="0"/>
    <xf numFmtId="0" fontId="3" fillId="0" borderId="0"/>
    <xf numFmtId="0" fontId="2" fillId="0" borderId="0"/>
    <xf numFmtId="0" fontId="2" fillId="0" borderId="0"/>
    <xf numFmtId="0" fontId="1" fillId="0" borderId="0"/>
    <xf numFmtId="0" fontId="1" fillId="0" borderId="0"/>
    <xf numFmtId="0" fontId="1" fillId="0" borderId="0"/>
  </cellStyleXfs>
  <cellXfs count="821">
    <xf numFmtId="0" fontId="0" fillId="0" borderId="0" xfId="0"/>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right"/>
    </xf>
    <xf numFmtId="0" fontId="0" fillId="0" borderId="0" xfId="0" applyAlignment="1">
      <alignment horizontal="center"/>
    </xf>
    <xf numFmtId="0" fontId="0" fillId="0" borderId="2" xfId="0" applyBorder="1"/>
    <xf numFmtId="0" fontId="0" fillId="0" borderId="4" xfId="0" applyBorder="1"/>
    <xf numFmtId="0" fontId="0" fillId="0" borderId="4" xfId="0" applyBorder="1" applyAlignment="1">
      <alignment horizontal="center"/>
    </xf>
    <xf numFmtId="0" fontId="0" fillId="0" borderId="3" xfId="0" applyBorder="1"/>
    <xf numFmtId="0" fontId="8" fillId="0" borderId="2" xfId="0" applyFont="1" applyBorder="1"/>
    <xf numFmtId="0" fontId="8" fillId="0" borderId="3" xfId="0" applyFont="1" applyBorder="1"/>
    <xf numFmtId="0" fontId="8" fillId="0" borderId="5" xfId="0" applyFont="1" applyBorder="1"/>
    <xf numFmtId="0" fontId="9" fillId="0" borderId="2" xfId="0" applyFont="1" applyBorder="1"/>
    <xf numFmtId="0" fontId="11" fillId="0" borderId="5" xfId="0" applyFont="1" applyBorder="1" applyAlignment="1">
      <alignment horizontal="left"/>
    </xf>
    <xf numFmtId="0" fontId="11" fillId="0" borderId="3" xfId="0" applyFont="1" applyBorder="1"/>
    <xf numFmtId="0" fontId="11" fillId="0" borderId="2" xfId="0" applyFont="1" applyBorder="1"/>
    <xf numFmtId="0" fontId="11" fillId="0" borderId="2" xfId="0" applyFont="1" applyBorder="1" applyAlignment="1">
      <alignment horizontal="left"/>
    </xf>
    <xf numFmtId="0" fontId="11" fillId="0" borderId="5" xfId="0" applyFont="1" applyBorder="1"/>
    <xf numFmtId="0" fontId="8" fillId="0" borderId="0" xfId="0" applyFont="1"/>
    <xf numFmtId="0" fontId="12" fillId="0" borderId="3" xfId="0" applyFont="1" applyBorder="1"/>
    <xf numFmtId="0" fontId="7" fillId="0" borderId="6" xfId="0" applyFont="1" applyBorder="1"/>
    <xf numFmtId="0" fontId="7" fillId="0" borderId="5" xfId="0" applyFont="1" applyBorder="1"/>
    <xf numFmtId="0" fontId="12" fillId="0" borderId="5" xfId="0" applyFont="1" applyBorder="1" applyAlignment="1">
      <alignment horizontal="center"/>
    </xf>
    <xf numFmtId="4" fontId="0" fillId="0" borderId="5" xfId="0" applyNumberFormat="1" applyBorder="1" applyAlignment="1">
      <alignment horizontal="center"/>
    </xf>
    <xf numFmtId="0" fontId="12" fillId="0" borderId="3" xfId="0" applyFont="1" applyBorder="1" applyAlignment="1">
      <alignment horizontal="center"/>
    </xf>
    <xf numFmtId="0" fontId="12" fillId="0" borderId="0" xfId="0" applyFont="1"/>
    <xf numFmtId="0" fontId="12" fillId="0" borderId="5" xfId="0" applyFont="1" applyBorder="1"/>
    <xf numFmtId="0" fontId="12" fillId="0" borderId="2" xfId="0" applyFont="1" applyBorder="1" applyAlignment="1">
      <alignment horizontal="center"/>
    </xf>
    <xf numFmtId="0" fontId="11" fillId="0" borderId="3" xfId="0" applyFont="1" applyBorder="1" applyAlignment="1">
      <alignment horizontal="left"/>
    </xf>
    <xf numFmtId="0" fontId="12" fillId="0" borderId="2" xfId="0" applyFont="1" applyBorder="1"/>
    <xf numFmtId="0" fontId="13" fillId="0" borderId="2" xfId="0" applyFont="1" applyBorder="1"/>
    <xf numFmtId="4" fontId="12" fillId="0" borderId="3" xfId="0" applyNumberFormat="1" applyFont="1" applyBorder="1" applyAlignment="1">
      <alignment horizontal="center"/>
    </xf>
    <xf numFmtId="0" fontId="13" fillId="0" borderId="5" xfId="0" applyFont="1" applyBorder="1"/>
    <xf numFmtId="0" fontId="12" fillId="0" borderId="7" xfId="0" applyFont="1" applyBorder="1" applyAlignment="1">
      <alignment horizontal="center"/>
    </xf>
    <xf numFmtId="0" fontId="12" fillId="0" borderId="8" xfId="0" applyFont="1" applyBorder="1"/>
    <xf numFmtId="0" fontId="12" fillId="0" borderId="9" xfId="0" applyFont="1" applyBorder="1"/>
    <xf numFmtId="0" fontId="8" fillId="0" borderId="9" xfId="0" applyFont="1" applyBorder="1"/>
    <xf numFmtId="0" fontId="8" fillId="0" borderId="7" xfId="0" applyFont="1" applyBorder="1"/>
    <xf numFmtId="0" fontId="0" fillId="0" borderId="9" xfId="0" applyBorder="1" applyAlignment="1">
      <alignment horizontal="center"/>
    </xf>
    <xf numFmtId="0" fontId="12" fillId="0" borderId="9" xfId="0" applyFont="1" applyBorder="1" applyAlignment="1">
      <alignment horizontal="center"/>
    </xf>
    <xf numFmtId="0" fontId="12" fillId="0" borderId="8" xfId="0" applyFont="1" applyBorder="1" applyAlignment="1">
      <alignment horizontal="center"/>
    </xf>
    <xf numFmtId="0" fontId="11" fillId="0" borderId="3" xfId="0" applyFont="1" applyBorder="1" applyAlignment="1">
      <alignment wrapText="1"/>
    </xf>
    <xf numFmtId="0" fontId="7" fillId="0" borderId="3" xfId="0" applyFont="1" applyBorder="1"/>
    <xf numFmtId="4" fontId="0" fillId="0" borderId="3" xfId="0" applyNumberFormat="1" applyBorder="1" applyAlignment="1">
      <alignment horizontal="right"/>
    </xf>
    <xf numFmtId="0" fontId="17" fillId="0" borderId="0" xfId="0" applyFont="1"/>
    <xf numFmtId="0" fontId="9" fillId="0" borderId="5" xfId="0" applyFont="1" applyBorder="1"/>
    <xf numFmtId="4" fontId="12" fillId="0" borderId="1" xfId="0" applyNumberFormat="1" applyFont="1" applyBorder="1"/>
    <xf numFmtId="4" fontId="12" fillId="0" borderId="1" xfId="0" applyNumberFormat="1" applyFont="1" applyBorder="1" applyAlignment="1">
      <alignment horizontal="center"/>
    </xf>
    <xf numFmtId="4" fontId="12" fillId="0" borderId="10" xfId="0" applyNumberFormat="1" applyFont="1" applyBorder="1"/>
    <xf numFmtId="0" fontId="11" fillId="0" borderId="7" xfId="0" applyFont="1" applyBorder="1" applyAlignment="1">
      <alignment horizontal="left"/>
    </xf>
    <xf numFmtId="4" fontId="0" fillId="0" borderId="6" xfId="0" applyNumberFormat="1" applyBorder="1" applyAlignment="1">
      <alignment horizontal="right"/>
    </xf>
    <xf numFmtId="4" fontId="12" fillId="0" borderId="3" xfId="0" applyNumberFormat="1" applyFont="1" applyBorder="1" applyAlignment="1">
      <alignment horizontal="right"/>
    </xf>
    <xf numFmtId="0" fontId="8" fillId="0" borderId="7" xfId="0" applyFont="1" applyBorder="1" applyAlignment="1">
      <alignment horizontal="center"/>
    </xf>
    <xf numFmtId="0" fontId="8" fillId="0" borderId="9" xfId="0" applyFont="1" applyBorder="1" applyAlignment="1">
      <alignment horizontal="center"/>
    </xf>
    <xf numFmtId="0" fontId="8" fillId="0" borderId="8" xfId="0" applyFont="1" applyBorder="1" applyAlignment="1">
      <alignment horizontal="center"/>
    </xf>
    <xf numFmtId="0" fontId="9" fillId="0" borderId="7" xfId="0" applyFont="1" applyBorder="1"/>
    <xf numFmtId="0" fontId="15" fillId="0" borderId="2" xfId="0" applyFont="1" applyBorder="1"/>
    <xf numFmtId="0" fontId="8" fillId="0" borderId="2" xfId="0" applyFont="1" applyBorder="1" applyAlignment="1">
      <alignment horizontal="center"/>
    </xf>
    <xf numFmtId="0" fontId="8" fillId="0" borderId="4" xfId="0" applyFont="1" applyBorder="1"/>
    <xf numFmtId="0" fontId="8" fillId="0" borderId="4" xfId="0" applyFont="1" applyBorder="1" applyAlignment="1">
      <alignment horizontal="center"/>
    </xf>
    <xf numFmtId="0" fontId="8" fillId="0" borderId="3" xfId="0" applyFont="1" applyBorder="1" applyAlignment="1">
      <alignment horizontal="center"/>
    </xf>
    <xf numFmtId="0" fontId="8" fillId="0" borderId="5" xfId="0" applyFont="1" applyBorder="1" applyAlignment="1">
      <alignment horizontal="center"/>
    </xf>
    <xf numFmtId="4" fontId="8" fillId="0" borderId="6" xfId="0" applyNumberFormat="1" applyFont="1" applyBorder="1" applyAlignment="1">
      <alignment horizontal="right"/>
    </xf>
    <xf numFmtId="0" fontId="8" fillId="0" borderId="11" xfId="0" applyFont="1" applyBorder="1" applyAlignment="1">
      <alignment horizontal="center"/>
    </xf>
    <xf numFmtId="0" fontId="8" fillId="0" borderId="5" xfId="0" applyFont="1" applyBorder="1" applyAlignment="1">
      <alignment wrapText="1"/>
    </xf>
    <xf numFmtId="0" fontId="13" fillId="0" borderId="3" xfId="0" applyFont="1" applyBorder="1"/>
    <xf numFmtId="2" fontId="0" fillId="0" borderId="0" xfId="0" applyNumberFormat="1"/>
    <xf numFmtId="0" fontId="12" fillId="0" borderId="4" xfId="0" applyFont="1" applyBorder="1"/>
    <xf numFmtId="0" fontId="12" fillId="0" borderId="4" xfId="0" applyFont="1" applyBorder="1" applyAlignment="1">
      <alignment horizontal="center"/>
    </xf>
    <xf numFmtId="0" fontId="12" fillId="0" borderId="6" xfId="0" applyFont="1" applyBorder="1" applyAlignment="1">
      <alignment horizontal="center"/>
    </xf>
    <xf numFmtId="4" fontId="12" fillId="0" borderId="6" xfId="0" applyNumberFormat="1" applyFont="1" applyBorder="1" applyAlignment="1">
      <alignment horizontal="right"/>
    </xf>
    <xf numFmtId="0" fontId="0" fillId="0" borderId="7" xfId="0" applyBorder="1" applyAlignment="1">
      <alignment horizontal="center"/>
    </xf>
    <xf numFmtId="0" fontId="14" fillId="0" borderId="2" xfId="0" applyFont="1" applyBorder="1"/>
    <xf numFmtId="0" fontId="7" fillId="0" borderId="5" xfId="0" applyFont="1" applyBorder="1" applyAlignment="1">
      <alignment wrapText="1"/>
    </xf>
    <xf numFmtId="0" fontId="14" fillId="0" borderId="7" xfId="0" applyFont="1" applyBorder="1"/>
    <xf numFmtId="4" fontId="8" fillId="2" borderId="6" xfId="0" applyNumberFormat="1" applyFont="1" applyFill="1" applyBorder="1" applyAlignment="1">
      <alignment horizontal="right"/>
    </xf>
    <xf numFmtId="4" fontId="8" fillId="3" borderId="6" xfId="0" applyNumberFormat="1" applyFont="1" applyFill="1" applyBorder="1" applyAlignment="1">
      <alignment horizontal="right"/>
    </xf>
    <xf numFmtId="0" fontId="12" fillId="0" borderId="2" xfId="0" applyFont="1" applyBorder="1" applyAlignment="1">
      <alignment wrapText="1"/>
    </xf>
    <xf numFmtId="0" fontId="12" fillId="0" borderId="3" xfId="0" applyFont="1" applyBorder="1" applyAlignment="1">
      <alignment wrapText="1"/>
    </xf>
    <xf numFmtId="0" fontId="12" fillId="0" borderId="5" xfId="0" applyFont="1" applyBorder="1" applyAlignment="1">
      <alignment wrapText="1"/>
    </xf>
    <xf numFmtId="0" fontId="12" fillId="3" borderId="5" xfId="0" applyFont="1" applyFill="1" applyBorder="1" applyAlignment="1">
      <alignment horizontal="center"/>
    </xf>
    <xf numFmtId="4" fontId="0" fillId="3" borderId="6" xfId="0" applyNumberFormat="1" applyFill="1" applyBorder="1" applyAlignment="1">
      <alignment horizontal="right"/>
    </xf>
    <xf numFmtId="4" fontId="12" fillId="3" borderId="6" xfId="0" applyNumberFormat="1" applyFont="1" applyFill="1" applyBorder="1" applyAlignment="1">
      <alignment horizontal="right"/>
    </xf>
    <xf numFmtId="0" fontId="12" fillId="3" borderId="3" xfId="0" applyFont="1" applyFill="1" applyBorder="1" applyAlignment="1">
      <alignment wrapText="1"/>
    </xf>
    <xf numFmtId="0" fontId="12" fillId="3" borderId="3" xfId="0" applyFont="1" applyFill="1" applyBorder="1" applyAlignment="1">
      <alignment horizontal="center"/>
    </xf>
    <xf numFmtId="0" fontId="12" fillId="3" borderId="2" xfId="0" applyFont="1" applyFill="1" applyBorder="1" applyAlignment="1">
      <alignment horizontal="center"/>
    </xf>
    <xf numFmtId="0" fontId="8" fillId="3" borderId="3" xfId="0" applyFont="1" applyFill="1" applyBorder="1"/>
    <xf numFmtId="0" fontId="11" fillId="3" borderId="5" xfId="0" applyFont="1" applyFill="1" applyBorder="1"/>
    <xf numFmtId="0" fontId="0" fillId="3" borderId="2" xfId="0" applyFill="1" applyBorder="1" applyAlignment="1">
      <alignment horizontal="center"/>
    </xf>
    <xf numFmtId="0" fontId="11" fillId="3" borderId="3" xfId="0" applyFont="1" applyFill="1" applyBorder="1"/>
    <xf numFmtId="0" fontId="12" fillId="3" borderId="5" xfId="0" applyFont="1" applyFill="1" applyBorder="1"/>
    <xf numFmtId="0" fontId="0" fillId="3" borderId="2" xfId="0" applyFill="1" applyBorder="1"/>
    <xf numFmtId="0" fontId="12" fillId="0" borderId="0" xfId="0" applyFont="1" applyAlignment="1">
      <alignment horizontal="center" vertical="center"/>
    </xf>
    <xf numFmtId="0" fontId="15" fillId="0" borderId="0" xfId="0" applyFont="1"/>
    <xf numFmtId="0" fontId="15" fillId="0" borderId="5" xfId="0" applyFont="1" applyBorder="1"/>
    <xf numFmtId="0" fontId="11" fillId="0" borderId="0" xfId="0" applyFont="1"/>
    <xf numFmtId="0" fontId="15" fillId="0" borderId="2" xfId="0" applyFont="1" applyBorder="1" applyAlignment="1">
      <alignment horizontal="center"/>
    </xf>
    <xf numFmtId="14" fontId="15" fillId="0" borderId="3" xfId="0" applyNumberFormat="1" applyFont="1" applyBorder="1" applyAlignment="1">
      <alignment horizontal="center"/>
    </xf>
    <xf numFmtId="0" fontId="15" fillId="0" borderId="10" xfId="0" applyFont="1" applyBorder="1" applyAlignment="1">
      <alignment horizontal="center"/>
    </xf>
    <xf numFmtId="0" fontId="15" fillId="0" borderId="0" xfId="0" applyFont="1" applyAlignment="1">
      <alignment horizontal="center"/>
    </xf>
    <xf numFmtId="0" fontId="0" fillId="3" borderId="0" xfId="0" applyFill="1"/>
    <xf numFmtId="0" fontId="8" fillId="3" borderId="0" xfId="0" applyFont="1" applyFill="1"/>
    <xf numFmtId="0" fontId="0" fillId="3" borderId="3" xfId="0" applyFill="1" applyBorder="1"/>
    <xf numFmtId="0" fontId="9" fillId="3" borderId="5" xfId="0" applyFont="1" applyFill="1" applyBorder="1"/>
    <xf numFmtId="4" fontId="8" fillId="3" borderId="6" xfId="0" applyNumberFormat="1" applyFont="1" applyFill="1" applyBorder="1"/>
    <xf numFmtId="4" fontId="0" fillId="3" borderId="6" xfId="0" applyNumberFormat="1" applyFill="1" applyBorder="1"/>
    <xf numFmtId="0" fontId="12" fillId="3" borderId="9" xfId="0" applyFont="1" applyFill="1" applyBorder="1" applyAlignment="1">
      <alignment horizontal="center"/>
    </xf>
    <xf numFmtId="0" fontId="8" fillId="3" borderId="2" xfId="0" applyFont="1" applyFill="1" applyBorder="1"/>
    <xf numFmtId="0" fontId="12" fillId="3" borderId="3" xfId="0" applyFont="1" applyFill="1" applyBorder="1"/>
    <xf numFmtId="0" fontId="8" fillId="3" borderId="5" xfId="0" applyFont="1" applyFill="1" applyBorder="1"/>
    <xf numFmtId="0" fontId="12" fillId="3" borderId="2" xfId="0" applyFont="1" applyFill="1" applyBorder="1"/>
    <xf numFmtId="0" fontId="9" fillId="3" borderId="7" xfId="0" applyFont="1" applyFill="1" applyBorder="1"/>
    <xf numFmtId="0" fontId="8" fillId="3" borderId="13" xfId="0" applyFont="1" applyFill="1" applyBorder="1" applyAlignment="1">
      <alignment horizontal="center"/>
    </xf>
    <xf numFmtId="0" fontId="11" fillId="3" borderId="3" xfId="0" applyFont="1" applyFill="1" applyBorder="1" applyAlignment="1">
      <alignment wrapText="1"/>
    </xf>
    <xf numFmtId="0" fontId="8" fillId="3" borderId="1" xfId="0" applyFont="1" applyFill="1" applyBorder="1" applyAlignment="1">
      <alignment horizontal="center"/>
    </xf>
    <xf numFmtId="0" fontId="8" fillId="3" borderId="8" xfId="0" applyFont="1" applyFill="1" applyBorder="1" applyAlignment="1">
      <alignment horizontal="center"/>
    </xf>
    <xf numFmtId="0" fontId="8" fillId="3" borderId="3" xfId="0" applyFont="1" applyFill="1" applyBorder="1" applyAlignment="1">
      <alignment wrapText="1"/>
    </xf>
    <xf numFmtId="0" fontId="11" fillId="3" borderId="5" xfId="0" applyFont="1" applyFill="1" applyBorder="1" applyAlignment="1">
      <alignment wrapText="1"/>
    </xf>
    <xf numFmtId="0" fontId="8" fillId="3" borderId="9" xfId="0" applyFont="1" applyFill="1" applyBorder="1" applyAlignment="1">
      <alignment horizontal="center"/>
    </xf>
    <xf numFmtId="0" fontId="16" fillId="3" borderId="0" xfId="0" applyFont="1" applyFill="1"/>
    <xf numFmtId="0" fontId="9" fillId="3" borderId="2" xfId="0" applyFont="1" applyFill="1" applyBorder="1"/>
    <xf numFmtId="0" fontId="8" fillId="3" borderId="5" xfId="0" applyFont="1" applyFill="1" applyBorder="1" applyAlignment="1">
      <alignment horizontal="center"/>
    </xf>
    <xf numFmtId="0" fontId="8" fillId="3" borderId="3" xfId="0" applyFont="1" applyFill="1" applyBorder="1" applyAlignment="1">
      <alignment horizontal="center"/>
    </xf>
    <xf numFmtId="0" fontId="15" fillId="3" borderId="5" xfId="0" applyFont="1" applyFill="1" applyBorder="1" applyAlignment="1">
      <alignment horizontal="center"/>
    </xf>
    <xf numFmtId="4" fontId="15" fillId="3" borderId="6" xfId="0" applyNumberFormat="1" applyFont="1" applyFill="1" applyBorder="1" applyAlignment="1">
      <alignment horizontal="right"/>
    </xf>
    <xf numFmtId="0" fontId="15" fillId="3" borderId="0" xfId="0" applyFont="1" applyFill="1"/>
    <xf numFmtId="0" fontId="15" fillId="3" borderId="3" xfId="0" applyFont="1" applyFill="1" applyBorder="1" applyAlignment="1">
      <alignment horizontal="center"/>
    </xf>
    <xf numFmtId="0" fontId="15" fillId="0" borderId="5" xfId="0" applyFont="1" applyBorder="1" applyAlignment="1">
      <alignment wrapText="1"/>
    </xf>
    <xf numFmtId="0" fontId="15" fillId="0" borderId="5" xfId="0" applyFont="1" applyBorder="1" applyAlignment="1">
      <alignment horizontal="center"/>
    </xf>
    <xf numFmtId="4" fontId="15" fillId="0" borderId="6" xfId="0" applyNumberFormat="1" applyFont="1" applyBorder="1" applyAlignment="1">
      <alignment horizontal="right"/>
    </xf>
    <xf numFmtId="0" fontId="15" fillId="0" borderId="3" xfId="0" applyFont="1" applyBorder="1"/>
    <xf numFmtId="0" fontId="15" fillId="0" borderId="3" xfId="0" applyFont="1" applyBorder="1" applyAlignment="1">
      <alignment horizontal="center"/>
    </xf>
    <xf numFmtId="0" fontId="15" fillId="3" borderId="2" xfId="0" applyFont="1" applyFill="1" applyBorder="1"/>
    <xf numFmtId="0" fontId="15" fillId="3" borderId="3" xfId="0" applyFont="1" applyFill="1" applyBorder="1"/>
    <xf numFmtId="0" fontId="9" fillId="0" borderId="3" xfId="0" applyFont="1" applyBorder="1"/>
    <xf numFmtId="0" fontId="15" fillId="3" borderId="8" xfId="0" applyFont="1" applyFill="1" applyBorder="1" applyAlignment="1">
      <alignment horizontal="center"/>
    </xf>
    <xf numFmtId="0" fontId="15" fillId="3" borderId="9" xfId="0" applyFont="1" applyFill="1" applyBorder="1" applyAlignment="1">
      <alignment horizontal="center"/>
    </xf>
    <xf numFmtId="0" fontId="15" fillId="0" borderId="7" xfId="0" applyFont="1" applyBorder="1" applyAlignment="1">
      <alignment horizontal="center"/>
    </xf>
    <xf numFmtId="0" fontId="15" fillId="0" borderId="9" xfId="0" applyFont="1" applyBorder="1" applyAlignment="1">
      <alignment horizontal="center"/>
    </xf>
    <xf numFmtId="0" fontId="11" fillId="3" borderId="2" xfId="0" applyFont="1" applyFill="1" applyBorder="1" applyAlignment="1">
      <alignment horizontal="left"/>
    </xf>
    <xf numFmtId="0" fontId="15" fillId="3" borderId="5" xfId="0" applyFont="1" applyFill="1" applyBorder="1"/>
    <xf numFmtId="2" fontId="15" fillId="3" borderId="6" xfId="0" applyNumberFormat="1" applyFont="1" applyFill="1" applyBorder="1" applyAlignment="1">
      <alignment horizontal="right"/>
    </xf>
    <xf numFmtId="0" fontId="15" fillId="3" borderId="2" xfId="0" applyFont="1" applyFill="1" applyBorder="1" applyAlignment="1">
      <alignment horizontal="center"/>
    </xf>
    <xf numFmtId="0" fontId="9" fillId="3" borderId="2" xfId="0" applyFont="1" applyFill="1" applyBorder="1" applyAlignment="1">
      <alignment wrapText="1"/>
    </xf>
    <xf numFmtId="0" fontId="15" fillId="3" borderId="2" xfId="0" applyFont="1" applyFill="1" applyBorder="1" applyAlignment="1">
      <alignment wrapText="1"/>
    </xf>
    <xf numFmtId="0" fontId="12" fillId="3" borderId="0" xfId="0" applyFont="1" applyFill="1"/>
    <xf numFmtId="0" fontId="15" fillId="3" borderId="3" xfId="0" applyFont="1" applyFill="1" applyBorder="1" applyAlignment="1">
      <alignment wrapText="1"/>
    </xf>
    <xf numFmtId="0" fontId="15" fillId="3" borderId="5" xfId="0" applyFont="1" applyFill="1" applyBorder="1" applyAlignment="1">
      <alignment wrapText="1"/>
    </xf>
    <xf numFmtId="0" fontId="18" fillId="3" borderId="0" xfId="0" applyFont="1" applyFill="1"/>
    <xf numFmtId="0" fontId="15" fillId="3" borderId="9" xfId="0" applyFont="1" applyFill="1" applyBorder="1"/>
    <xf numFmtId="0" fontId="9" fillId="3" borderId="3" xfId="0" applyFont="1" applyFill="1" applyBorder="1"/>
    <xf numFmtId="0" fontId="15" fillId="0" borderId="8" xfId="0" applyFont="1" applyBorder="1" applyAlignment="1">
      <alignment horizontal="center"/>
    </xf>
    <xf numFmtId="0" fontId="15" fillId="0" borderId="5" xfId="0" applyFont="1" applyBorder="1" applyAlignment="1">
      <alignment horizontal="left"/>
    </xf>
    <xf numFmtId="0" fontId="14" fillId="0" borderId="2" xfId="0" applyFont="1" applyBorder="1" applyAlignment="1">
      <alignment horizontal="left"/>
    </xf>
    <xf numFmtId="4" fontId="0" fillId="0" borderId="14" xfId="0" applyNumberFormat="1" applyBorder="1" applyAlignment="1">
      <alignment horizontal="right"/>
    </xf>
    <xf numFmtId="0" fontId="16" fillId="0" borderId="0" xfId="0" applyFont="1"/>
    <xf numFmtId="0" fontId="15" fillId="0" borderId="5" xfId="0" applyFont="1" applyBorder="1" applyAlignment="1">
      <alignment horizontal="center" vertical="top"/>
    </xf>
    <xf numFmtId="0" fontId="15" fillId="0" borderId="7" xfId="0" applyFont="1" applyBorder="1" applyAlignment="1">
      <alignment horizontal="center" vertical="top"/>
    </xf>
    <xf numFmtId="0" fontId="15" fillId="0" borderId="2" xfId="0" applyFont="1" applyBorder="1" applyAlignment="1">
      <alignment horizontal="center" vertical="top"/>
    </xf>
    <xf numFmtId="0" fontId="15" fillId="0" borderId="6" xfId="0" applyFont="1" applyBorder="1" applyAlignment="1">
      <alignment horizontal="center"/>
    </xf>
    <xf numFmtId="0" fontId="0" fillId="0" borderId="5" xfId="0" applyBorder="1" applyAlignment="1">
      <alignment horizontal="center"/>
    </xf>
    <xf numFmtId="0" fontId="15" fillId="0" borderId="3" xfId="0" applyFont="1" applyBorder="1" applyAlignment="1">
      <alignment wrapText="1"/>
    </xf>
    <xf numFmtId="0" fontId="15" fillId="0" borderId="0" xfId="0" applyFont="1" applyAlignment="1">
      <alignment horizontal="center" vertical="center"/>
    </xf>
    <xf numFmtId="0" fontId="0" fillId="3" borderId="5" xfId="0" applyFill="1" applyBorder="1" applyAlignment="1">
      <alignment horizontal="center"/>
    </xf>
    <xf numFmtId="0" fontId="0" fillId="3" borderId="3" xfId="0" applyFill="1" applyBorder="1" applyAlignment="1">
      <alignment horizontal="center"/>
    </xf>
    <xf numFmtId="0" fontId="10" fillId="2" borderId="2" xfId="0" applyFont="1" applyFill="1" applyBorder="1"/>
    <xf numFmtId="0" fontId="0" fillId="2" borderId="15" xfId="0" applyFill="1" applyBorder="1" applyAlignment="1">
      <alignment horizontal="center"/>
    </xf>
    <xf numFmtId="4" fontId="12" fillId="2" borderId="6" xfId="0" applyNumberFormat="1" applyFont="1" applyFill="1" applyBorder="1" applyAlignment="1">
      <alignment horizontal="right"/>
    </xf>
    <xf numFmtId="0" fontId="0" fillId="2" borderId="4" xfId="0" applyFill="1" applyBorder="1"/>
    <xf numFmtId="0" fontId="0" fillId="2" borderId="17" xfId="0" applyFill="1" applyBorder="1" applyAlignment="1">
      <alignment horizontal="center"/>
    </xf>
    <xf numFmtId="0" fontId="7" fillId="3" borderId="5" xfId="0" applyFont="1" applyFill="1" applyBorder="1" applyAlignment="1">
      <alignment horizontal="center"/>
    </xf>
    <xf numFmtId="4" fontId="7" fillId="3" borderId="6" xfId="0" applyNumberFormat="1" applyFont="1" applyFill="1" applyBorder="1" applyAlignment="1">
      <alignment horizontal="right"/>
    </xf>
    <xf numFmtId="0" fontId="7" fillId="3" borderId="0" xfId="0" applyFont="1" applyFill="1"/>
    <xf numFmtId="0" fontId="7" fillId="3" borderId="3" xfId="0" applyFont="1" applyFill="1" applyBorder="1" applyAlignment="1">
      <alignment horizontal="center"/>
    </xf>
    <xf numFmtId="0" fontId="19" fillId="0" borderId="5" xfId="0" applyFont="1" applyBorder="1" applyAlignment="1">
      <alignment wrapText="1"/>
    </xf>
    <xf numFmtId="0" fontId="16" fillId="3" borderId="5" xfId="0" applyFont="1" applyFill="1" applyBorder="1" applyAlignment="1">
      <alignment wrapText="1"/>
    </xf>
    <xf numFmtId="0" fontId="16" fillId="0" borderId="5" xfId="0" applyFont="1" applyBorder="1"/>
    <xf numFmtId="0" fontId="7" fillId="0" borderId="2" xfId="0" applyFont="1" applyBorder="1" applyAlignment="1">
      <alignment wrapText="1"/>
    </xf>
    <xf numFmtId="0" fontId="8" fillId="3" borderId="2" xfId="0" applyFont="1" applyFill="1" applyBorder="1" applyAlignment="1">
      <alignment horizontal="center"/>
    </xf>
    <xf numFmtId="0" fontId="20" fillId="0" borderId="5" xfId="0" applyFont="1" applyBorder="1"/>
    <xf numFmtId="0" fontId="12" fillId="3" borderId="5" xfId="0" applyFont="1" applyFill="1" applyBorder="1" applyAlignment="1">
      <alignment vertical="top"/>
    </xf>
    <xf numFmtId="0" fontId="13" fillId="0" borderId="2" xfId="0" applyFont="1" applyBorder="1" applyAlignment="1">
      <alignment wrapText="1"/>
    </xf>
    <xf numFmtId="0" fontId="21" fillId="3" borderId="0" xfId="0" applyFont="1" applyFill="1"/>
    <xf numFmtId="0" fontId="21" fillId="3" borderId="3" xfId="0" applyFont="1" applyFill="1" applyBorder="1" applyAlignment="1">
      <alignment wrapText="1"/>
    </xf>
    <xf numFmtId="0" fontId="7" fillId="0" borderId="2" xfId="0" applyFont="1" applyBorder="1"/>
    <xf numFmtId="0" fontId="14" fillId="3" borderId="5" xfId="0" applyFont="1" applyFill="1" applyBorder="1"/>
    <xf numFmtId="0" fontId="7" fillId="3" borderId="2" xfId="0" applyFont="1" applyFill="1" applyBorder="1" applyAlignment="1">
      <alignment horizontal="center"/>
    </xf>
    <xf numFmtId="0" fontId="14" fillId="3" borderId="3" xfId="0" applyFont="1" applyFill="1" applyBorder="1"/>
    <xf numFmtId="0" fontId="7" fillId="3" borderId="2" xfId="0" applyFont="1" applyFill="1" applyBorder="1" applyAlignment="1">
      <alignment wrapText="1"/>
    </xf>
    <xf numFmtId="0" fontId="7" fillId="0" borderId="8" xfId="0" applyFont="1" applyBorder="1" applyAlignment="1">
      <alignment horizontal="center"/>
    </xf>
    <xf numFmtId="4" fontId="7" fillId="0" borderId="6" xfId="0" applyNumberFormat="1" applyFont="1" applyBorder="1" applyAlignment="1">
      <alignment horizontal="right"/>
    </xf>
    <xf numFmtId="0" fontId="7" fillId="0" borderId="9" xfId="0" applyFont="1" applyBorder="1" applyAlignment="1">
      <alignment horizontal="center"/>
    </xf>
    <xf numFmtId="0" fontId="14" fillId="0" borderId="5" xfId="0" applyFont="1" applyBorder="1"/>
    <xf numFmtId="4" fontId="15" fillId="3" borderId="14" xfId="0" applyNumberFormat="1" applyFont="1" applyFill="1" applyBorder="1" applyAlignment="1">
      <alignment horizontal="right"/>
    </xf>
    <xf numFmtId="0" fontId="7" fillId="0" borderId="5" xfId="0" applyFont="1" applyBorder="1" applyAlignment="1">
      <alignment horizontal="center"/>
    </xf>
    <xf numFmtId="0" fontId="7" fillId="0" borderId="3" xfId="0" applyFont="1" applyBorder="1" applyAlignment="1">
      <alignment horizontal="center"/>
    </xf>
    <xf numFmtId="4" fontId="12" fillId="0" borderId="14" xfId="0" applyNumberFormat="1" applyFont="1" applyBorder="1" applyAlignment="1">
      <alignment horizontal="right"/>
    </xf>
    <xf numFmtId="0" fontId="12" fillId="0" borderId="7" xfId="0" applyFont="1" applyBorder="1"/>
    <xf numFmtId="0" fontId="15" fillId="0" borderId="8" xfId="0" applyFont="1" applyBorder="1" applyAlignment="1">
      <alignment wrapText="1"/>
    </xf>
    <xf numFmtId="0" fontId="14" fillId="0" borderId="8" xfId="0" applyFont="1" applyBorder="1"/>
    <xf numFmtId="0" fontId="11" fillId="0" borderId="8" xfId="0" applyFont="1" applyBorder="1" applyAlignment="1">
      <alignment horizontal="left"/>
    </xf>
    <xf numFmtId="0" fontId="11" fillId="0" borderId="8" xfId="0" applyFont="1" applyBorder="1"/>
    <xf numFmtId="0" fontId="12" fillId="7" borderId="3" xfId="0" applyFont="1" applyFill="1" applyBorder="1"/>
    <xf numFmtId="4" fontId="12" fillId="7" borderId="6" xfId="0" applyNumberFormat="1" applyFont="1" applyFill="1" applyBorder="1" applyAlignment="1">
      <alignment horizontal="right"/>
    </xf>
    <xf numFmtId="0" fontId="22" fillId="3" borderId="0" xfId="0" applyFont="1" applyFill="1"/>
    <xf numFmtId="4" fontId="23" fillId="3" borderId="6" xfId="0" applyNumberFormat="1" applyFont="1" applyFill="1" applyBorder="1" applyAlignment="1">
      <alignment horizontal="right"/>
    </xf>
    <xf numFmtId="0" fontId="23" fillId="3" borderId="0" xfId="0" applyFont="1" applyFill="1"/>
    <xf numFmtId="0" fontId="24" fillId="3" borderId="0" xfId="0" applyFont="1" applyFill="1"/>
    <xf numFmtId="4" fontId="23" fillId="0" borderId="6" xfId="0" applyNumberFormat="1" applyFont="1" applyBorder="1" applyAlignment="1">
      <alignment horizontal="right"/>
    </xf>
    <xf numFmtId="0" fontId="24" fillId="0" borderId="0" xfId="0" applyFont="1"/>
    <xf numFmtId="0" fontId="23" fillId="0" borderId="0" xfId="0" applyFont="1"/>
    <xf numFmtId="0" fontId="12" fillId="7" borderId="5" xfId="0" applyFont="1" applyFill="1" applyBorder="1" applyAlignment="1">
      <alignment wrapText="1"/>
    </xf>
    <xf numFmtId="0" fontId="0" fillId="7" borderId="0" xfId="0" applyFill="1"/>
    <xf numFmtId="0" fontId="23" fillId="7" borderId="0" xfId="0" applyFont="1" applyFill="1"/>
    <xf numFmtId="0" fontId="8" fillId="7" borderId="0" xfId="0" applyFont="1" applyFill="1"/>
    <xf numFmtId="0" fontId="13" fillId="0" borderId="5" xfId="0" applyFont="1" applyBorder="1" applyAlignment="1">
      <alignment wrapText="1"/>
    </xf>
    <xf numFmtId="0" fontId="8" fillId="7" borderId="3" xfId="0" applyFont="1" applyFill="1" applyBorder="1"/>
    <xf numFmtId="0" fontId="12" fillId="7" borderId="5" xfId="0" applyFont="1" applyFill="1" applyBorder="1" applyAlignment="1">
      <alignment horizontal="center"/>
    </xf>
    <xf numFmtId="0" fontId="12" fillId="7" borderId="3" xfId="0" applyFont="1" applyFill="1" applyBorder="1" applyAlignment="1">
      <alignment horizontal="center"/>
    </xf>
    <xf numFmtId="0" fontId="12" fillId="7" borderId="9" xfId="0" applyFont="1" applyFill="1" applyBorder="1" applyAlignment="1">
      <alignment horizontal="center"/>
    </xf>
    <xf numFmtId="0" fontId="8" fillId="7" borderId="9" xfId="0" applyFont="1" applyFill="1" applyBorder="1" applyAlignment="1">
      <alignment horizontal="center"/>
    </xf>
    <xf numFmtId="0" fontId="15" fillId="7" borderId="2" xfId="0" applyFont="1" applyFill="1" applyBorder="1"/>
    <xf numFmtId="0" fontId="8" fillId="7" borderId="5" xfId="0" applyFont="1" applyFill="1" applyBorder="1"/>
    <xf numFmtId="0" fontId="8" fillId="0" borderId="13" xfId="0" applyFont="1" applyBorder="1" applyAlignment="1">
      <alignment horizontal="center"/>
    </xf>
    <xf numFmtId="0" fontId="8" fillId="0" borderId="1" xfId="0" applyFont="1" applyBorder="1" applyAlignment="1">
      <alignment horizontal="center"/>
    </xf>
    <xf numFmtId="0" fontId="8" fillId="7" borderId="5" xfId="0" applyFont="1" applyFill="1" applyBorder="1" applyAlignment="1">
      <alignment horizontal="center" vertical="top"/>
    </xf>
    <xf numFmtId="0" fontId="11" fillId="7" borderId="3" xfId="0" applyFont="1" applyFill="1" applyBorder="1"/>
    <xf numFmtId="0" fontId="8" fillId="7" borderId="3" xfId="0" applyFont="1" applyFill="1" applyBorder="1" applyAlignment="1">
      <alignment horizontal="center"/>
    </xf>
    <xf numFmtId="0" fontId="15" fillId="7" borderId="5" xfId="0" applyFont="1" applyFill="1" applyBorder="1"/>
    <xf numFmtId="0" fontId="8" fillId="7" borderId="8" xfId="0" applyFont="1" applyFill="1" applyBorder="1" applyAlignment="1">
      <alignment horizontal="center"/>
    </xf>
    <xf numFmtId="0" fontId="11" fillId="7" borderId="2" xfId="0" applyFont="1" applyFill="1" applyBorder="1"/>
    <xf numFmtId="0" fontId="15" fillId="0" borderId="2" xfId="0" applyFont="1" applyBorder="1" applyAlignment="1">
      <alignment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0" borderId="9" xfId="0" applyBorder="1"/>
    <xf numFmtId="0" fontId="11" fillId="0" borderId="9" xfId="0" applyFont="1" applyBorder="1"/>
    <xf numFmtId="0" fontId="15" fillId="7" borderId="8" xfId="0" applyFont="1" applyFill="1" applyBorder="1" applyAlignment="1">
      <alignment horizontal="center"/>
    </xf>
    <xf numFmtId="0" fontId="15" fillId="7" borderId="9" xfId="0" applyFont="1" applyFill="1" applyBorder="1" applyAlignment="1">
      <alignment horizontal="center"/>
    </xf>
    <xf numFmtId="0" fontId="15" fillId="7" borderId="3" xfId="0" applyFont="1" applyFill="1" applyBorder="1" applyAlignment="1">
      <alignment wrapText="1"/>
    </xf>
    <xf numFmtId="0" fontId="8" fillId="0" borderId="2" xfId="0" applyFont="1" applyBorder="1" applyAlignment="1">
      <alignment wrapText="1"/>
    </xf>
    <xf numFmtId="0" fontId="8" fillId="7" borderId="5" xfId="0" applyFont="1" applyFill="1" applyBorder="1" applyAlignment="1">
      <alignment horizontal="center"/>
    </xf>
    <xf numFmtId="0" fontId="0" fillId="0" borderId="0" xfId="0" applyAlignment="1">
      <alignment horizontal="left"/>
    </xf>
    <xf numFmtId="0" fontId="25" fillId="3" borderId="0" xfId="0" applyFont="1" applyFill="1"/>
    <xf numFmtId="0" fontId="25" fillId="3" borderId="3" xfId="0" applyFont="1" applyFill="1" applyBorder="1" applyAlignment="1">
      <alignment wrapText="1"/>
    </xf>
    <xf numFmtId="0" fontId="25" fillId="0" borderId="0" xfId="0" applyFont="1"/>
    <xf numFmtId="0" fontId="12" fillId="3" borderId="5" xfId="0" applyFont="1" applyFill="1" applyBorder="1" applyAlignment="1">
      <alignment horizontal="center" vertical="center"/>
    </xf>
    <xf numFmtId="0" fontId="23" fillId="8" borderId="0" xfId="0" applyFont="1" applyFill="1"/>
    <xf numFmtId="0" fontId="27" fillId="3" borderId="5" xfId="0" applyFont="1" applyFill="1" applyBorder="1" applyAlignment="1">
      <alignment wrapText="1"/>
    </xf>
    <xf numFmtId="0" fontId="27" fillId="3" borderId="13" xfId="0" applyFont="1" applyFill="1" applyBorder="1" applyAlignment="1">
      <alignment horizontal="center"/>
    </xf>
    <xf numFmtId="4" fontId="27" fillId="3" borderId="6" xfId="0" applyNumberFormat="1" applyFont="1" applyFill="1" applyBorder="1" applyAlignment="1">
      <alignment horizontal="right"/>
    </xf>
    <xf numFmtId="0" fontId="27" fillId="3" borderId="0" xfId="0" applyFont="1" applyFill="1"/>
    <xf numFmtId="0" fontId="28" fillId="3" borderId="3" xfId="0" applyFont="1" applyFill="1" applyBorder="1" applyAlignment="1">
      <alignment wrapText="1"/>
    </xf>
    <xf numFmtId="0" fontId="27" fillId="3" borderId="1" xfId="0" applyFont="1" applyFill="1" applyBorder="1" applyAlignment="1">
      <alignment horizontal="center"/>
    </xf>
    <xf numFmtId="4" fontId="8" fillId="7" borderId="6" xfId="0" applyNumberFormat="1" applyFont="1" applyFill="1" applyBorder="1" applyAlignment="1">
      <alignment horizontal="right"/>
    </xf>
    <xf numFmtId="0" fontId="7" fillId="7" borderId="5" xfId="0" applyFont="1" applyFill="1" applyBorder="1" applyAlignment="1">
      <alignment horizontal="left"/>
    </xf>
    <xf numFmtId="0" fontId="29" fillId="0" borderId="0" xfId="0" applyFont="1"/>
    <xf numFmtId="0" fontId="12" fillId="3" borderId="13" xfId="0" applyFont="1" applyFill="1" applyBorder="1" applyAlignment="1">
      <alignment horizontal="center"/>
    </xf>
    <xf numFmtId="0" fontId="12" fillId="3" borderId="1" xfId="0" applyFont="1" applyFill="1" applyBorder="1" applyAlignment="1">
      <alignment horizontal="center"/>
    </xf>
    <xf numFmtId="0" fontId="12" fillId="7" borderId="8" xfId="0" applyFont="1" applyFill="1" applyBorder="1" applyAlignment="1">
      <alignment wrapText="1"/>
    </xf>
    <xf numFmtId="4" fontId="0" fillId="7" borderId="6" xfId="0" applyNumberFormat="1" applyFill="1" applyBorder="1" applyAlignment="1">
      <alignment horizontal="right"/>
    </xf>
    <xf numFmtId="0" fontId="15" fillId="7" borderId="0" xfId="0" applyFont="1" applyFill="1"/>
    <xf numFmtId="0" fontId="17" fillId="7" borderId="0" xfId="0" applyFont="1" applyFill="1"/>
    <xf numFmtId="0" fontId="12" fillId="7" borderId="0" xfId="0" applyFont="1" applyFill="1"/>
    <xf numFmtId="4" fontId="12" fillId="3" borderId="6" xfId="0" applyNumberFormat="1" applyFont="1" applyFill="1" applyBorder="1"/>
    <xf numFmtId="0" fontId="12" fillId="7" borderId="3" xfId="0" applyFont="1" applyFill="1" applyBorder="1" applyAlignment="1">
      <alignment wrapText="1"/>
    </xf>
    <xf numFmtId="0" fontId="0" fillId="0" borderId="5" xfId="0" applyBorder="1"/>
    <xf numFmtId="4" fontId="0" fillId="0" borderId="0" xfId="0" applyNumberFormat="1"/>
    <xf numFmtId="0" fontId="24" fillId="7" borderId="0" xfId="0" applyFont="1" applyFill="1"/>
    <xf numFmtId="164" fontId="24" fillId="3" borderId="0" xfId="1" applyFont="1" applyFill="1"/>
    <xf numFmtId="4" fontId="12" fillId="0" borderId="16" xfId="0" applyNumberFormat="1" applyFont="1" applyBorder="1" applyAlignment="1">
      <alignment horizontal="right"/>
    </xf>
    <xf numFmtId="4" fontId="12" fillId="0" borderId="5" xfId="0" applyNumberFormat="1" applyFont="1" applyBorder="1" applyAlignment="1">
      <alignment horizontal="right"/>
    </xf>
    <xf numFmtId="4" fontId="12" fillId="7" borderId="5" xfId="0" applyNumberFormat="1" applyFont="1" applyFill="1" applyBorder="1" applyAlignment="1">
      <alignment horizontal="right"/>
    </xf>
    <xf numFmtId="0" fontId="8" fillId="3" borderId="5" xfId="0" applyFont="1" applyFill="1" applyBorder="1" applyAlignment="1">
      <alignment horizontal="left" vertical="center" wrapText="1"/>
    </xf>
    <xf numFmtId="0" fontId="11" fillId="0" borderId="2" xfId="0" applyFont="1" applyBorder="1" applyAlignment="1">
      <alignment wrapText="1"/>
    </xf>
    <xf numFmtId="0" fontId="13" fillId="3" borderId="3" xfId="0" applyFont="1" applyFill="1" applyBorder="1"/>
    <xf numFmtId="4" fontId="8" fillId="0" borderId="6" xfId="0" applyNumberFormat="1" applyFont="1" applyBorder="1"/>
    <xf numFmtId="4" fontId="12" fillId="7" borderId="6" xfId="0" applyNumberFormat="1" applyFont="1" applyFill="1" applyBorder="1"/>
    <xf numFmtId="0" fontId="30" fillId="7" borderId="3" xfId="0" applyFont="1" applyFill="1" applyBorder="1" applyAlignment="1">
      <alignment horizontal="justify"/>
    </xf>
    <xf numFmtId="0" fontId="8" fillId="7" borderId="2" xfId="0" applyFont="1" applyFill="1" applyBorder="1" applyAlignment="1">
      <alignment wrapText="1"/>
    </xf>
    <xf numFmtId="4" fontId="8" fillId="7" borderId="6" xfId="0" applyNumberFormat="1" applyFont="1" applyFill="1" applyBorder="1"/>
    <xf numFmtId="0" fontId="29" fillId="7" borderId="3" xfId="0" applyFont="1" applyFill="1" applyBorder="1" applyAlignment="1">
      <alignment horizontal="justify"/>
    </xf>
    <xf numFmtId="4" fontId="12" fillId="0" borderId="6" xfId="0" applyNumberFormat="1" applyFont="1" applyBorder="1"/>
    <xf numFmtId="0" fontId="8" fillId="7" borderId="2" xfId="0" applyFont="1" applyFill="1" applyBorder="1"/>
    <xf numFmtId="0" fontId="8" fillId="3" borderId="5" xfId="0" applyFont="1" applyFill="1" applyBorder="1" applyAlignment="1">
      <alignment vertical="top" wrapText="1"/>
    </xf>
    <xf numFmtId="0" fontId="8" fillId="0" borderId="2" xfId="0" applyFont="1" applyBorder="1" applyAlignment="1">
      <alignment horizontal="left" vertical="top" wrapText="1"/>
    </xf>
    <xf numFmtId="0" fontId="12" fillId="7" borderId="5" xfId="0" applyFont="1" applyFill="1" applyBorder="1" applyAlignment="1">
      <alignment horizontal="center" vertical="top"/>
    </xf>
    <xf numFmtId="0" fontId="13" fillId="7" borderId="3" xfId="0" applyFont="1" applyFill="1" applyBorder="1"/>
    <xf numFmtId="4" fontId="8" fillId="0" borderId="5" xfId="0" applyNumberFormat="1" applyFont="1" applyBorder="1" applyAlignment="1">
      <alignment horizontal="right"/>
    </xf>
    <xf numFmtId="4" fontId="8" fillId="7" borderId="14" xfId="0" applyNumberFormat="1" applyFont="1" applyFill="1" applyBorder="1" applyAlignment="1">
      <alignment horizontal="right"/>
    </xf>
    <xf numFmtId="4" fontId="8" fillId="3" borderId="14" xfId="0" applyNumberFormat="1" applyFont="1" applyFill="1" applyBorder="1" applyAlignment="1">
      <alignment horizontal="right"/>
    </xf>
    <xf numFmtId="4" fontId="8" fillId="0" borderId="3" xfId="0" applyNumberFormat="1" applyFont="1" applyBorder="1" applyAlignment="1">
      <alignment horizontal="right"/>
    </xf>
    <xf numFmtId="0" fontId="15" fillId="3" borderId="5" xfId="7" applyFont="1" applyFill="1" applyBorder="1" applyAlignment="1">
      <alignment wrapText="1"/>
    </xf>
    <xf numFmtId="0" fontId="9" fillId="7" borderId="5" xfId="0" applyFont="1" applyFill="1" applyBorder="1"/>
    <xf numFmtId="0" fontId="15" fillId="7" borderId="5" xfId="7" applyFont="1" applyFill="1" applyBorder="1"/>
    <xf numFmtId="4" fontId="7" fillId="3" borderId="3" xfId="0" applyNumberFormat="1" applyFont="1" applyFill="1" applyBorder="1" applyAlignment="1">
      <alignment horizontal="right"/>
    </xf>
    <xf numFmtId="0" fontId="15" fillId="0" borderId="5" xfId="7" applyFont="1" applyBorder="1"/>
    <xf numFmtId="0" fontId="23" fillId="0" borderId="5" xfId="0" applyFont="1" applyBorder="1" applyAlignment="1">
      <alignment horizontal="center"/>
    </xf>
    <xf numFmtId="0" fontId="23" fillId="0" borderId="0" xfId="0" applyFont="1" applyAlignment="1">
      <alignment horizontal="center" vertical="center"/>
    </xf>
    <xf numFmtId="0" fontId="8" fillId="3" borderId="5" xfId="0" applyFont="1" applyFill="1" applyBorder="1" applyAlignment="1">
      <alignment wrapText="1"/>
    </xf>
    <xf numFmtId="0" fontId="32" fillId="7" borderId="5" xfId="8" applyFont="1" applyFill="1" applyBorder="1"/>
    <xf numFmtId="0" fontId="32" fillId="7" borderId="2" xfId="0" applyFont="1" applyFill="1" applyBorder="1" applyAlignment="1">
      <alignment wrapText="1"/>
    </xf>
    <xf numFmtId="0" fontId="32" fillId="7" borderId="2" xfId="8" applyFont="1" applyFill="1" applyBorder="1"/>
    <xf numFmtId="0" fontId="8" fillId="7" borderId="2" xfId="0" applyFont="1" applyFill="1" applyBorder="1" applyAlignment="1">
      <alignment horizontal="center"/>
    </xf>
    <xf numFmtId="0" fontId="19" fillId="7" borderId="2" xfId="9" applyFont="1" applyFill="1" applyBorder="1" applyAlignment="1">
      <alignment wrapText="1"/>
    </xf>
    <xf numFmtId="0" fontId="19" fillId="7" borderId="3" xfId="9" applyFont="1" applyFill="1" applyBorder="1" applyAlignment="1">
      <alignment wrapText="1"/>
    </xf>
    <xf numFmtId="0" fontId="19" fillId="7" borderId="2" xfId="0" applyFont="1" applyFill="1" applyBorder="1" applyAlignment="1">
      <alignment wrapText="1"/>
    </xf>
    <xf numFmtId="0" fontId="8" fillId="7" borderId="0" xfId="0" applyFont="1" applyFill="1" applyAlignment="1">
      <alignment vertical="center"/>
    </xf>
    <xf numFmtId="0" fontId="19" fillId="7" borderId="5" xfId="0" applyFont="1" applyFill="1" applyBorder="1" applyAlignment="1">
      <alignment wrapText="1"/>
    </xf>
    <xf numFmtId="0" fontId="8" fillId="7" borderId="2" xfId="6" applyFont="1" applyFill="1" applyBorder="1" applyAlignment="1">
      <alignment wrapText="1"/>
    </xf>
    <xf numFmtId="0" fontId="19" fillId="7" borderId="8" xfId="3" applyFont="1" applyFill="1" applyBorder="1" applyAlignment="1">
      <alignment wrapText="1"/>
    </xf>
    <xf numFmtId="4" fontId="23" fillId="7" borderId="6" xfId="0" applyNumberFormat="1" applyFont="1" applyFill="1" applyBorder="1" applyAlignment="1">
      <alignment horizontal="right"/>
    </xf>
    <xf numFmtId="0" fontId="8" fillId="7" borderId="3" xfId="0" applyFont="1" applyFill="1" applyBorder="1" applyAlignment="1">
      <alignment horizontal="left" vertical="center" wrapText="1"/>
    </xf>
    <xf numFmtId="4" fontId="8" fillId="7" borderId="5" xfId="0" applyNumberFormat="1" applyFont="1" applyFill="1" applyBorder="1" applyAlignment="1">
      <alignment horizontal="right"/>
    </xf>
    <xf numFmtId="0" fontId="8" fillId="7" borderId="3" xfId="0" applyFont="1" applyFill="1" applyBorder="1" applyAlignment="1">
      <alignment horizontal="left" vertical="top" wrapText="1"/>
    </xf>
    <xf numFmtId="0" fontId="15" fillId="7" borderId="3" xfId="0" applyFont="1" applyFill="1" applyBorder="1" applyAlignment="1">
      <alignment horizontal="center"/>
    </xf>
    <xf numFmtId="0" fontId="13" fillId="7" borderId="5" xfId="0" applyFont="1" applyFill="1" applyBorder="1" applyAlignment="1">
      <alignment wrapText="1"/>
    </xf>
    <xf numFmtId="4" fontId="15" fillId="7" borderId="6" xfId="0" applyNumberFormat="1" applyFont="1" applyFill="1" applyBorder="1" applyAlignment="1">
      <alignment horizontal="right"/>
    </xf>
    <xf numFmtId="0" fontId="36" fillId="7" borderId="5" xfId="0" applyFont="1" applyFill="1" applyBorder="1" applyAlignment="1">
      <alignment wrapText="1"/>
    </xf>
    <xf numFmtId="0" fontId="37" fillId="7" borderId="5" xfId="0" applyFont="1" applyFill="1" applyBorder="1"/>
    <xf numFmtId="0" fontId="8" fillId="7" borderId="3" xfId="2" applyFill="1" applyBorder="1" applyAlignment="1">
      <alignment horizontal="left" vertical="center" wrapText="1"/>
    </xf>
    <xf numFmtId="0" fontId="9" fillId="0" borderId="5" xfId="7" applyFont="1" applyBorder="1"/>
    <xf numFmtId="0" fontId="12" fillId="0" borderId="3" xfId="0" applyFont="1" applyBorder="1" applyAlignment="1">
      <alignment horizontal="left" vertical="center" wrapText="1"/>
    </xf>
    <xf numFmtId="4" fontId="8" fillId="8" borderId="6" xfId="0" applyNumberFormat="1" applyFont="1" applyFill="1" applyBorder="1" applyAlignment="1">
      <alignment horizontal="right"/>
    </xf>
    <xf numFmtId="0" fontId="33" fillId="0" borderId="3" xfId="0" applyFont="1" applyBorder="1"/>
    <xf numFmtId="0" fontId="23" fillId="7" borderId="0" xfId="0" applyFont="1" applyFill="1" applyAlignment="1">
      <alignment vertical="center"/>
    </xf>
    <xf numFmtId="0" fontId="22" fillId="0" borderId="0" xfId="0" applyFont="1"/>
    <xf numFmtId="0" fontId="23" fillId="3" borderId="0" xfId="0" applyFont="1" applyFill="1" applyAlignment="1">
      <alignment vertical="center"/>
    </xf>
    <xf numFmtId="0" fontId="35" fillId="7" borderId="8" xfId="10" applyFont="1" applyFill="1" applyBorder="1"/>
    <xf numFmtId="0" fontId="20" fillId="7" borderId="8" xfId="0" applyFont="1" applyFill="1" applyBorder="1"/>
    <xf numFmtId="0" fontId="15" fillId="7" borderId="2" xfId="0" applyFont="1" applyFill="1" applyBorder="1" applyAlignment="1">
      <alignment wrapText="1"/>
    </xf>
    <xf numFmtId="0" fontId="35" fillId="7" borderId="2" xfId="0" applyFont="1" applyFill="1" applyBorder="1" applyAlignment="1">
      <alignment wrapText="1"/>
    </xf>
    <xf numFmtId="4" fontId="12" fillId="8" borderId="6" xfId="0" applyNumberFormat="1" applyFont="1" applyFill="1" applyBorder="1" applyAlignment="1">
      <alignment horizontal="right"/>
    </xf>
    <xf numFmtId="0" fontId="11" fillId="0" borderId="5" xfId="0" applyFont="1" applyBorder="1" applyAlignment="1">
      <alignment wrapText="1"/>
    </xf>
    <xf numFmtId="0" fontId="8" fillId="7" borderId="5" xfId="2" applyFill="1" applyBorder="1" applyAlignment="1">
      <alignment horizontal="left" vertical="center" wrapText="1"/>
    </xf>
    <xf numFmtId="0" fontId="12" fillId="8" borderId="5" xfId="0" applyFont="1" applyFill="1" applyBorder="1" applyAlignment="1">
      <alignment wrapText="1"/>
    </xf>
    <xf numFmtId="0" fontId="12" fillId="8" borderId="5" xfId="0" applyFont="1" applyFill="1" applyBorder="1" applyAlignment="1">
      <alignment horizontal="center"/>
    </xf>
    <xf numFmtId="0" fontId="11" fillId="7" borderId="3" xfId="0" applyFont="1" applyFill="1" applyBorder="1" applyAlignment="1">
      <alignment wrapText="1"/>
    </xf>
    <xf numFmtId="0" fontId="19" fillId="7" borderId="5" xfId="9" applyFont="1" applyFill="1" applyBorder="1" applyAlignment="1">
      <alignment wrapText="1"/>
    </xf>
    <xf numFmtId="4" fontId="8" fillId="0" borderId="5" xfId="0" applyNumberFormat="1" applyFont="1" applyBorder="1" applyAlignment="1">
      <alignment horizontal="center"/>
    </xf>
    <xf numFmtId="0" fontId="19" fillId="7" borderId="5" xfId="10" applyFont="1" applyFill="1" applyBorder="1" applyAlignment="1">
      <alignment wrapText="1"/>
    </xf>
    <xf numFmtId="0" fontId="19" fillId="7" borderId="5" xfId="9" applyFont="1" applyFill="1" applyBorder="1" applyAlignment="1">
      <alignment vertical="top" wrapText="1"/>
    </xf>
    <xf numFmtId="0" fontId="8" fillId="7" borderId="3" xfId="0" applyFont="1" applyFill="1" applyBorder="1" applyAlignment="1">
      <alignment vertical="top" wrapText="1"/>
    </xf>
    <xf numFmtId="0" fontId="8" fillId="7" borderId="5" xfId="0" applyFont="1" applyFill="1" applyBorder="1" applyAlignment="1">
      <alignment horizontal="left" wrapText="1"/>
    </xf>
    <xf numFmtId="0" fontId="8" fillId="7" borderId="5" xfId="9" applyFill="1" applyBorder="1" applyAlignment="1">
      <alignment horizontal="left" wrapText="1"/>
    </xf>
    <xf numFmtId="0" fontId="12" fillId="7" borderId="13" xfId="0" applyFont="1" applyFill="1" applyBorder="1" applyAlignment="1">
      <alignment horizontal="center"/>
    </xf>
    <xf numFmtId="0" fontId="19" fillId="0" borderId="3" xfId="0" applyFont="1" applyBorder="1" applyAlignment="1">
      <alignment wrapText="1"/>
    </xf>
    <xf numFmtId="0" fontId="12" fillId="7" borderId="1" xfId="0" applyFont="1" applyFill="1" applyBorder="1" applyAlignment="1">
      <alignment horizontal="center"/>
    </xf>
    <xf numFmtId="0" fontId="12" fillId="7" borderId="2" xfId="0" applyFont="1" applyFill="1" applyBorder="1" applyAlignment="1">
      <alignment horizontal="center"/>
    </xf>
    <xf numFmtId="0" fontId="19" fillId="0" borderId="2" xfId="0" applyFont="1" applyBorder="1" applyAlignment="1">
      <alignment wrapText="1"/>
    </xf>
    <xf numFmtId="0" fontId="34" fillId="7" borderId="5" xfId="0" applyFont="1" applyFill="1" applyBorder="1" applyAlignment="1">
      <alignment wrapText="1"/>
    </xf>
    <xf numFmtId="0" fontId="12" fillId="7" borderId="5" xfId="0" applyFont="1" applyFill="1" applyBorder="1" applyAlignment="1">
      <alignment horizontal="left" wrapText="1"/>
    </xf>
    <xf numFmtId="2" fontId="34" fillId="7" borderId="3" xfId="0" applyNumberFormat="1" applyFont="1" applyFill="1" applyBorder="1"/>
    <xf numFmtId="0" fontId="33" fillId="7" borderId="5" xfId="5" applyFont="1" applyFill="1" applyBorder="1" applyAlignment="1">
      <alignment vertical="center" wrapText="1"/>
    </xf>
    <xf numFmtId="0" fontId="7" fillId="7" borderId="2" xfId="0" applyFont="1" applyFill="1" applyBorder="1"/>
    <xf numFmtId="0" fontId="11" fillId="7" borderId="5" xfId="0" applyFont="1" applyFill="1" applyBorder="1" applyAlignment="1">
      <alignment horizontal="left"/>
    </xf>
    <xf numFmtId="0" fontId="11" fillId="7" borderId="3" xfId="0" applyFont="1" applyFill="1" applyBorder="1" applyAlignment="1">
      <alignment horizontal="left"/>
    </xf>
    <xf numFmtId="0" fontId="8" fillId="7" borderId="2" xfId="0" applyFont="1" applyFill="1" applyBorder="1" applyAlignment="1">
      <alignment vertical="center" wrapText="1"/>
    </xf>
    <xf numFmtId="0" fontId="15" fillId="7" borderId="5" xfId="0" applyFont="1" applyFill="1" applyBorder="1" applyAlignment="1">
      <alignment wrapText="1"/>
    </xf>
    <xf numFmtId="0" fontId="20" fillId="7" borderId="5" xfId="0" applyFont="1" applyFill="1" applyBorder="1"/>
    <xf numFmtId="0" fontId="36" fillId="7" borderId="5" xfId="0" applyFont="1" applyFill="1" applyBorder="1" applyAlignment="1">
      <alignment vertical="center" wrapText="1"/>
    </xf>
    <xf numFmtId="0" fontId="15" fillId="7" borderId="2" xfId="0" applyFont="1" applyFill="1" applyBorder="1" applyAlignment="1">
      <alignment horizontal="center"/>
    </xf>
    <xf numFmtId="0" fontId="8" fillId="7" borderId="13" xfId="0" applyFont="1" applyFill="1" applyBorder="1" applyAlignment="1">
      <alignment horizontal="center"/>
    </xf>
    <xf numFmtId="0" fontId="35" fillId="7" borderId="5" xfId="10" applyFont="1" applyFill="1" applyBorder="1" applyAlignment="1">
      <alignment wrapText="1"/>
    </xf>
    <xf numFmtId="0" fontId="35" fillId="7" borderId="2" xfId="10" applyFont="1" applyFill="1" applyBorder="1" applyAlignment="1">
      <alignment vertical="center" wrapText="1"/>
    </xf>
    <xf numFmtId="2" fontId="36" fillId="7" borderId="5" xfId="8" applyNumberFormat="1" applyFont="1" applyFill="1" applyBorder="1"/>
    <xf numFmtId="0" fontId="15" fillId="7" borderId="3" xfId="0" applyFont="1" applyFill="1" applyBorder="1"/>
    <xf numFmtId="0" fontId="15" fillId="7" borderId="2" xfId="14" applyFont="1" applyFill="1" applyBorder="1" applyAlignment="1">
      <alignment wrapText="1"/>
    </xf>
    <xf numFmtId="0" fontId="35" fillId="7" borderId="5" xfId="14" applyFont="1" applyFill="1" applyBorder="1" applyAlignment="1">
      <alignment vertical="top" wrapText="1"/>
    </xf>
    <xf numFmtId="0" fontId="35" fillId="7" borderId="5" xfId="17" applyFont="1" applyFill="1" applyBorder="1" applyAlignment="1">
      <alignment wrapText="1"/>
    </xf>
    <xf numFmtId="0" fontId="15" fillId="6" borderId="18" xfId="0" applyFont="1" applyFill="1" applyBorder="1" applyAlignment="1">
      <alignment horizontal="left"/>
    </xf>
    <xf numFmtId="0" fontId="15" fillId="6" borderId="12" xfId="0" applyFont="1" applyFill="1" applyBorder="1" applyAlignment="1">
      <alignment horizontal="left"/>
    </xf>
    <xf numFmtId="0" fontId="15" fillId="6" borderId="14" xfId="0" applyFont="1" applyFill="1" applyBorder="1" applyAlignment="1">
      <alignment horizontal="left"/>
    </xf>
    <xf numFmtId="0" fontId="8" fillId="0" borderId="0" xfId="0" applyFont="1" applyAlignment="1">
      <alignment horizontal="center"/>
    </xf>
    <xf numFmtId="0" fontId="7" fillId="0" borderId="0" xfId="0" applyFont="1" applyAlignment="1">
      <alignment horizontal="center"/>
    </xf>
    <xf numFmtId="0" fontId="8" fillId="7" borderId="5" xfId="0" applyFont="1" applyFill="1" applyBorder="1" applyAlignment="1">
      <alignment wrapText="1"/>
    </xf>
    <xf numFmtId="0" fontId="8" fillId="7" borderId="3" xfId="0" applyFont="1" applyFill="1" applyBorder="1" applyAlignment="1">
      <alignment wrapText="1"/>
    </xf>
    <xf numFmtId="0" fontId="12" fillId="0" borderId="3" xfId="0" applyFont="1" applyBorder="1" applyAlignment="1">
      <alignment horizontal="left" vertical="top" wrapText="1"/>
    </xf>
    <xf numFmtId="0" fontId="12" fillId="3" borderId="5" xfId="0" applyFont="1" applyFill="1" applyBorder="1" applyAlignment="1">
      <alignment wrapText="1"/>
    </xf>
    <xf numFmtId="0" fontId="8" fillId="0" borderId="3" xfId="0" applyFont="1" applyBorder="1" applyAlignment="1">
      <alignment horizontal="left" vertical="top" wrapText="1"/>
    </xf>
    <xf numFmtId="0" fontId="12" fillId="0" borderId="0" xfId="0" applyFont="1" applyAlignment="1">
      <alignment horizontal="center"/>
    </xf>
    <xf numFmtId="4" fontId="24" fillId="7" borderId="6" xfId="0" applyNumberFormat="1" applyFont="1" applyFill="1" applyBorder="1" applyAlignment="1">
      <alignment horizontal="right"/>
    </xf>
    <xf numFmtId="0" fontId="23" fillId="0" borderId="5" xfId="0" applyFont="1" applyBorder="1" applyAlignment="1">
      <alignment vertical="center" wrapText="1"/>
    </xf>
    <xf numFmtId="0" fontId="21" fillId="7" borderId="0" xfId="0" applyFont="1" applyFill="1"/>
    <xf numFmtId="0" fontId="36" fillId="7" borderId="5" xfId="8" applyFont="1" applyFill="1" applyBorder="1"/>
    <xf numFmtId="0" fontId="7" fillId="3" borderId="2" xfId="0" applyFont="1" applyFill="1" applyBorder="1"/>
    <xf numFmtId="0" fontId="7" fillId="3" borderId="5" xfId="0" applyFont="1" applyFill="1" applyBorder="1"/>
    <xf numFmtId="0" fontId="24" fillId="0" borderId="0" xfId="0" applyFont="1" applyAlignment="1">
      <alignment vertical="center"/>
    </xf>
    <xf numFmtId="0" fontId="8" fillId="8" borderId="5" xfId="0" applyFont="1" applyFill="1" applyBorder="1" applyAlignment="1">
      <alignment wrapText="1"/>
    </xf>
    <xf numFmtId="0" fontId="36" fillId="7" borderId="2" xfId="16" applyFont="1" applyFill="1" applyBorder="1" applyAlignment="1">
      <alignment vertical="center" wrapText="1"/>
    </xf>
    <xf numFmtId="0" fontId="36" fillId="7" borderId="2" xfId="8" applyFont="1" applyFill="1" applyBorder="1"/>
    <xf numFmtId="0" fontId="38" fillId="7" borderId="3" xfId="5" applyFont="1" applyFill="1" applyBorder="1" applyAlignment="1">
      <alignment wrapText="1"/>
    </xf>
    <xf numFmtId="0" fontId="8" fillId="0" borderId="5" xfId="0" applyFont="1" applyBorder="1" applyAlignment="1">
      <alignment horizontal="left" wrapText="1"/>
    </xf>
    <xf numFmtId="0" fontId="29" fillId="0" borderId="3" xfId="0" applyFont="1" applyBorder="1"/>
    <xf numFmtId="0" fontId="29" fillId="0" borderId="3" xfId="0" applyFont="1" applyBorder="1" applyAlignment="1">
      <alignment vertical="center"/>
    </xf>
    <xf numFmtId="4" fontId="35" fillId="7" borderId="2" xfId="10" applyNumberFormat="1" applyFont="1" applyFill="1" applyBorder="1" applyAlignment="1">
      <alignment wrapText="1"/>
    </xf>
    <xf numFmtId="4" fontId="35" fillId="7" borderId="5" xfId="10" applyNumberFormat="1" applyFont="1" applyFill="1" applyBorder="1"/>
    <xf numFmtId="0" fontId="24" fillId="8" borderId="0" xfId="0" applyFont="1" applyFill="1"/>
    <xf numFmtId="0" fontId="11" fillId="7" borderId="3" xfId="0" applyFont="1" applyFill="1" applyBorder="1" applyAlignment="1">
      <alignment horizontal="center" vertical="center" wrapText="1"/>
    </xf>
    <xf numFmtId="4" fontId="29" fillId="7" borderId="6" xfId="0" applyNumberFormat="1" applyFont="1" applyFill="1" applyBorder="1"/>
    <xf numFmtId="0" fontId="24" fillId="7" borderId="0" xfId="0" applyFont="1" applyFill="1" applyAlignment="1">
      <alignment vertical="center"/>
    </xf>
    <xf numFmtId="0" fontId="23" fillId="0" borderId="0" xfId="0" applyFont="1" applyAlignment="1">
      <alignment horizontal="left" vertical="center"/>
    </xf>
    <xf numFmtId="0" fontId="12" fillId="7" borderId="5" xfId="0" applyFont="1" applyFill="1" applyBorder="1" applyAlignment="1">
      <alignment horizontal="left" vertical="center" wrapText="1"/>
    </xf>
    <xf numFmtId="0" fontId="12" fillId="0" borderId="5" xfId="0" applyFont="1" applyBorder="1" applyAlignment="1">
      <alignment horizontal="left" vertical="top" wrapText="1"/>
    </xf>
    <xf numFmtId="0" fontId="41" fillId="0" borderId="5" xfId="15" applyFont="1" applyBorder="1" applyAlignment="1">
      <alignment vertical="center" wrapText="1"/>
    </xf>
    <xf numFmtId="0" fontId="8" fillId="8" borderId="8" xfId="0" applyFont="1" applyFill="1" applyBorder="1" applyAlignment="1">
      <alignment horizontal="center"/>
    </xf>
    <xf numFmtId="0" fontId="8" fillId="8" borderId="5" xfId="5" applyFill="1" applyBorder="1" applyAlignment="1">
      <alignment wrapText="1"/>
    </xf>
    <xf numFmtId="4" fontId="33" fillId="0" borderId="5" xfId="10" applyNumberFormat="1" applyFont="1" applyBorder="1"/>
    <xf numFmtId="0" fontId="8" fillId="7" borderId="5" xfId="8" applyFont="1" applyFill="1" applyBorder="1" applyAlignment="1">
      <alignment horizontal="left" vertical="center" wrapText="1"/>
    </xf>
    <xf numFmtId="0" fontId="8" fillId="7" borderId="5" xfId="15" applyFont="1" applyFill="1" applyBorder="1" applyAlignment="1">
      <alignment vertical="center" wrapText="1"/>
    </xf>
    <xf numFmtId="0" fontId="8" fillId="7" borderId="5" xfId="0" applyFont="1" applyFill="1" applyBorder="1" applyAlignment="1">
      <alignment horizontal="left" vertical="center" wrapText="1"/>
    </xf>
    <xf numFmtId="0" fontId="33" fillId="7" borderId="5" xfId="0" applyFont="1" applyFill="1" applyBorder="1" applyAlignment="1">
      <alignment vertical="center" wrapText="1"/>
    </xf>
    <xf numFmtId="4" fontId="33" fillId="7" borderId="5" xfId="10" applyNumberFormat="1" applyFont="1" applyFill="1" applyBorder="1"/>
    <xf numFmtId="0" fontId="33" fillId="7" borderId="5" xfId="0" applyFont="1" applyFill="1" applyBorder="1" applyAlignment="1">
      <alignment wrapText="1"/>
    </xf>
    <xf numFmtId="0" fontId="33" fillId="0" borderId="5" xfId="0" applyFont="1" applyBorder="1"/>
    <xf numFmtId="0" fontId="35" fillId="7" borderId="5" xfId="12" applyFont="1" applyFill="1" applyBorder="1" applyAlignment="1">
      <alignment wrapText="1"/>
    </xf>
    <xf numFmtId="0" fontId="19" fillId="7" borderId="5" xfId="11" applyFont="1" applyFill="1" applyBorder="1" applyAlignment="1">
      <alignment horizontal="left" wrapText="1"/>
    </xf>
    <xf numFmtId="0" fontId="33" fillId="0" borderId="5" xfId="0" applyFont="1" applyBorder="1" applyAlignment="1">
      <alignment wrapText="1"/>
    </xf>
    <xf numFmtId="0" fontId="33" fillId="0" borderId="5" xfId="0" applyFont="1" applyBorder="1" applyAlignment="1">
      <alignment vertical="center"/>
    </xf>
    <xf numFmtId="0" fontId="33" fillId="7" borderId="5" xfId="16" applyFont="1" applyFill="1" applyBorder="1" applyAlignment="1">
      <alignment vertical="center" wrapText="1"/>
    </xf>
    <xf numFmtId="0" fontId="33" fillId="0" borderId="5" xfId="8" applyFont="1" applyBorder="1" applyAlignment="1">
      <alignment horizontal="left" vertical="center"/>
    </xf>
    <xf numFmtId="0" fontId="33" fillId="0" borderId="5" xfId="8" applyFont="1" applyBorder="1"/>
    <xf numFmtId="0" fontId="33" fillId="0" borderId="5" xfId="8" applyFont="1" applyBorder="1" applyAlignment="1">
      <alignment vertical="center"/>
    </xf>
    <xf numFmtId="0" fontId="33" fillId="7" borderId="5" xfId="8" applyFont="1" applyFill="1" applyBorder="1"/>
    <xf numFmtId="0" fontId="33" fillId="0" borderId="5" xfId="16" applyFont="1" applyBorder="1" applyAlignment="1">
      <alignment wrapText="1"/>
    </xf>
    <xf numFmtId="0" fontId="33" fillId="7" borderId="5" xfId="16" applyFont="1" applyFill="1" applyBorder="1"/>
    <xf numFmtId="0" fontId="33" fillId="0" borderId="5" xfId="16" applyFont="1" applyBorder="1"/>
    <xf numFmtId="0" fontId="19" fillId="7" borderId="2" xfId="0" applyFont="1" applyFill="1" applyBorder="1" applyAlignment="1">
      <alignment vertical="center" wrapText="1"/>
    </xf>
    <xf numFmtId="0" fontId="8" fillId="7" borderId="5" xfId="0" applyFont="1" applyFill="1" applyBorder="1" applyAlignment="1">
      <alignment horizontal="left" vertical="top" wrapText="1"/>
    </xf>
    <xf numFmtId="0" fontId="12" fillId="7" borderId="8" xfId="0" applyFont="1" applyFill="1" applyBorder="1" applyAlignment="1">
      <alignment horizontal="center"/>
    </xf>
    <xf numFmtId="0" fontId="33" fillId="7" borderId="5" xfId="0" applyFont="1" applyFill="1" applyBorder="1"/>
    <xf numFmtId="0" fontId="33" fillId="7" borderId="2" xfId="0" applyFont="1" applyFill="1" applyBorder="1" applyAlignment="1">
      <alignment vertical="center" wrapText="1"/>
    </xf>
    <xf numFmtId="0" fontId="19" fillId="7" borderId="2" xfId="5" applyFont="1" applyFill="1" applyBorder="1" applyAlignment="1">
      <alignment vertical="center" wrapText="1"/>
    </xf>
    <xf numFmtId="0" fontId="19" fillId="7" borderId="2" xfId="5" applyFont="1" applyFill="1" applyBorder="1" applyAlignment="1">
      <alignment wrapText="1"/>
    </xf>
    <xf numFmtId="0" fontId="33" fillId="7" borderId="2" xfId="10" applyFont="1" applyFill="1" applyBorder="1" applyAlignment="1">
      <alignment wrapText="1"/>
    </xf>
    <xf numFmtId="0" fontId="33" fillId="7" borderId="2" xfId="11" applyFont="1" applyFill="1" applyBorder="1" applyAlignment="1">
      <alignment wrapText="1"/>
    </xf>
    <xf numFmtId="0" fontId="33" fillId="7" borderId="2" xfId="11" applyFont="1" applyFill="1" applyBorder="1" applyAlignment="1">
      <alignment horizontal="left" wrapText="1"/>
    </xf>
    <xf numFmtId="0" fontId="8" fillId="0" borderId="2" xfId="10" applyBorder="1" applyAlignment="1">
      <alignment horizontal="left" wrapText="1"/>
    </xf>
    <xf numFmtId="0" fontId="19" fillId="7" borderId="5" xfId="10" applyFont="1" applyFill="1" applyBorder="1" applyAlignment="1">
      <alignment vertical="top" wrapText="1"/>
    </xf>
    <xf numFmtId="0" fontId="8" fillId="7" borderId="5" xfId="10" applyFill="1" applyBorder="1" applyAlignment="1">
      <alignment vertical="center" wrapText="1"/>
    </xf>
    <xf numFmtId="0" fontId="33" fillId="7" borderId="5" xfId="15" applyFont="1" applyFill="1" applyBorder="1" applyAlignment="1">
      <alignment wrapText="1"/>
    </xf>
    <xf numFmtId="0" fontId="33" fillId="7" borderId="5" xfId="10" applyFont="1" applyFill="1" applyBorder="1" applyAlignment="1">
      <alignment wrapText="1"/>
    </xf>
    <xf numFmtId="0" fontId="35" fillId="7" borderId="5" xfId="8" applyFont="1" applyFill="1" applyBorder="1"/>
    <xf numFmtId="0" fontId="34" fillId="0" borderId="5" xfId="15" applyFont="1" applyBorder="1" applyAlignment="1">
      <alignment wrapText="1"/>
    </xf>
    <xf numFmtId="0" fontId="8" fillId="7" borderId="8" xfId="10" applyFill="1" applyBorder="1" applyAlignment="1">
      <alignment horizontal="left" wrapText="1"/>
    </xf>
    <xf numFmtId="4" fontId="8" fillId="0" borderId="14" xfId="0" applyNumberFormat="1" applyFont="1" applyBorder="1" applyAlignment="1">
      <alignment horizontal="right"/>
    </xf>
    <xf numFmtId="0" fontId="19" fillId="7" borderId="5" xfId="10" applyFont="1" applyFill="1" applyBorder="1" applyAlignment="1">
      <alignment vertical="center" wrapText="1"/>
    </xf>
    <xf numFmtId="0" fontId="33" fillId="7" borderId="5" xfId="10" applyFont="1" applyFill="1" applyBorder="1" applyAlignment="1">
      <alignment vertical="center" wrapText="1"/>
    </xf>
    <xf numFmtId="0" fontId="8" fillId="7" borderId="5" xfId="0" applyFont="1" applyFill="1" applyBorder="1" applyAlignment="1">
      <alignment vertical="top" wrapText="1"/>
    </xf>
    <xf numFmtId="0" fontId="33" fillId="7" borderId="5" xfId="2" applyFont="1" applyFill="1" applyBorder="1" applyAlignment="1">
      <alignment horizontal="left" vertical="center" wrapText="1"/>
    </xf>
    <xf numFmtId="0" fontId="29" fillId="7" borderId="5" xfId="2" applyFont="1" applyFill="1" applyBorder="1" applyAlignment="1">
      <alignment horizontal="left" vertical="center" wrapText="1"/>
    </xf>
    <xf numFmtId="0" fontId="12" fillId="3" borderId="8" xfId="0" applyFont="1" applyFill="1" applyBorder="1" applyAlignment="1">
      <alignment horizontal="center"/>
    </xf>
    <xf numFmtId="0" fontId="12" fillId="7" borderId="5" xfId="10" applyFont="1" applyFill="1" applyBorder="1" applyAlignment="1">
      <alignment horizontal="left" wrapText="1"/>
    </xf>
    <xf numFmtId="0" fontId="8" fillId="7" borderId="5" xfId="10" applyFill="1" applyBorder="1" applyAlignment="1">
      <alignment horizontal="left" wrapText="1"/>
    </xf>
    <xf numFmtId="0" fontId="8" fillId="0" borderId="5" xfId="10" applyBorder="1" applyAlignment="1">
      <alignment horizontal="left" wrapText="1"/>
    </xf>
    <xf numFmtId="0" fontId="8" fillId="7" borderId="2" xfId="0" applyFont="1" applyFill="1" applyBorder="1" applyAlignment="1">
      <alignment vertical="top" wrapText="1"/>
    </xf>
    <xf numFmtId="4" fontId="19" fillId="7" borderId="5" xfId="10" applyNumberFormat="1" applyFont="1" applyFill="1" applyBorder="1" applyAlignment="1">
      <alignment wrapText="1"/>
    </xf>
    <xf numFmtId="4" fontId="33" fillId="7" borderId="2" xfId="10" applyNumberFormat="1" applyFont="1" applyFill="1" applyBorder="1"/>
    <xf numFmtId="0" fontId="35" fillId="7" borderId="5" xfId="16" applyFont="1" applyFill="1" applyBorder="1" applyAlignment="1">
      <alignment wrapText="1"/>
    </xf>
    <xf numFmtId="0" fontId="33" fillId="0" borderId="2" xfId="0" applyFont="1" applyBorder="1" applyAlignment="1">
      <alignment vertical="center"/>
    </xf>
    <xf numFmtId="0" fontId="33" fillId="0" borderId="2" xfId="0" applyFont="1" applyBorder="1" applyAlignment="1">
      <alignment vertical="center" wrapText="1"/>
    </xf>
    <xf numFmtId="0" fontId="33" fillId="0" borderId="2" xfId="0" applyFont="1" applyBorder="1" applyAlignment="1">
      <alignment wrapText="1"/>
    </xf>
    <xf numFmtId="0" fontId="33" fillId="7" borderId="2" xfId="16" applyFont="1" applyFill="1" applyBorder="1" applyAlignment="1">
      <alignment vertical="center" wrapText="1"/>
    </xf>
    <xf numFmtId="0" fontId="33" fillId="0" borderId="2" xfId="8" applyFont="1" applyBorder="1" applyAlignment="1">
      <alignment vertical="center" wrapText="1"/>
    </xf>
    <xf numFmtId="0" fontId="33" fillId="0" borderId="2" xfId="8" applyFont="1" applyBorder="1"/>
    <xf numFmtId="0" fontId="33" fillId="0" borderId="2" xfId="8" applyFont="1" applyBorder="1" applyAlignment="1">
      <alignment vertical="center"/>
    </xf>
    <xf numFmtId="0" fontId="33" fillId="0" borderId="2" xfId="8" applyFont="1" applyBorder="1" applyAlignment="1">
      <alignment horizontal="left" vertical="center"/>
    </xf>
    <xf numFmtId="0" fontId="33" fillId="0" borderId="2" xfId="8" applyFont="1" applyBorder="1" applyAlignment="1">
      <alignment wrapText="1"/>
    </xf>
    <xf numFmtId="0" fontId="33" fillId="7" borderId="2" xfId="8" applyFont="1" applyFill="1" applyBorder="1" applyAlignment="1">
      <alignment wrapText="1"/>
    </xf>
    <xf numFmtId="0" fontId="33" fillId="7" borderId="2" xfId="8" applyFont="1" applyFill="1" applyBorder="1"/>
    <xf numFmtId="0" fontId="33" fillId="0" borderId="2" xfId="0" applyFont="1" applyBorder="1"/>
    <xf numFmtId="0" fontId="33" fillId="0" borderId="2" xfId="16" applyFont="1" applyBorder="1" applyAlignment="1">
      <alignment wrapText="1"/>
    </xf>
    <xf numFmtId="0" fontId="33" fillId="7" borderId="2" xfId="16" applyFont="1" applyFill="1" applyBorder="1"/>
    <xf numFmtId="0" fontId="33" fillId="7" borderId="2" xfId="8" applyFont="1" applyFill="1" applyBorder="1" applyAlignment="1">
      <alignment vertical="center"/>
    </xf>
    <xf numFmtId="0" fontId="19" fillId="7" borderId="2" xfId="0" applyFont="1" applyFill="1" applyBorder="1" applyAlignment="1">
      <alignment horizontal="left" vertical="center" wrapText="1"/>
    </xf>
    <xf numFmtId="0" fontId="33" fillId="7" borderId="2" xfId="16" applyFont="1" applyFill="1" applyBorder="1" applyAlignment="1">
      <alignment wrapText="1"/>
    </xf>
    <xf numFmtId="0" fontId="13" fillId="0" borderId="3" xfId="0" applyFont="1" applyBorder="1" applyAlignment="1">
      <alignment wrapText="1"/>
    </xf>
    <xf numFmtId="0" fontId="19" fillId="7" borderId="2" xfId="0" applyFont="1" applyFill="1" applyBorder="1" applyAlignment="1">
      <alignment horizontal="left" vertical="top" wrapText="1"/>
    </xf>
    <xf numFmtId="0" fontId="19" fillId="7" borderId="5" xfId="5" applyFont="1" applyFill="1" applyBorder="1" applyAlignment="1">
      <alignment wrapText="1"/>
    </xf>
    <xf numFmtId="0" fontId="8" fillId="7" borderId="5" xfId="16" applyFont="1" applyFill="1" applyBorder="1" applyAlignment="1">
      <alignment wrapText="1"/>
    </xf>
    <xf numFmtId="0" fontId="33" fillId="0" borderId="5" xfId="2" applyFont="1" applyBorder="1" applyAlignment="1">
      <alignment horizontal="left" vertical="center" wrapText="1"/>
    </xf>
    <xf numFmtId="0" fontId="8" fillId="7" borderId="5" xfId="10" applyFill="1" applyBorder="1" applyAlignment="1">
      <alignment wrapText="1"/>
    </xf>
    <xf numFmtId="0" fontId="29" fillId="0" borderId="2" xfId="2" applyFont="1" applyBorder="1" applyAlignment="1">
      <alignment horizontal="left" vertical="center" wrapText="1"/>
    </xf>
    <xf numFmtId="0" fontId="12" fillId="7" borderId="2" xfId="0" applyFont="1" applyFill="1" applyBorder="1" applyAlignment="1">
      <alignment horizontal="left" vertical="top" wrapText="1"/>
    </xf>
    <xf numFmtId="0" fontId="19" fillId="0" borderId="2" xfId="2" applyFont="1" applyBorder="1" applyAlignment="1">
      <alignment horizontal="left" vertical="center" wrapText="1"/>
    </xf>
    <xf numFmtId="0" fontId="33" fillId="7" borderId="2" xfId="10" applyFont="1" applyFill="1" applyBorder="1" applyAlignment="1">
      <alignment horizontal="left" vertical="center" wrapText="1"/>
    </xf>
    <xf numFmtId="0" fontId="33" fillId="7" borderId="2" xfId="0" applyFont="1" applyFill="1" applyBorder="1" applyAlignment="1">
      <alignment wrapText="1"/>
    </xf>
    <xf numFmtId="0" fontId="19" fillId="7" borderId="2" xfId="10" applyFont="1" applyFill="1" applyBorder="1" applyAlignment="1">
      <alignment wrapText="1"/>
    </xf>
    <xf numFmtId="0" fontId="20" fillId="7" borderId="2" xfId="0" applyFont="1" applyFill="1" applyBorder="1" applyAlignment="1">
      <alignment wrapText="1"/>
    </xf>
    <xf numFmtId="0" fontId="19" fillId="0" borderId="2" xfId="8" applyFont="1" applyBorder="1"/>
    <xf numFmtId="4" fontId="33" fillId="7" borderId="5" xfId="10" applyNumberFormat="1" applyFont="1" applyFill="1" applyBorder="1" applyAlignment="1">
      <alignment vertical="top"/>
    </xf>
    <xf numFmtId="0" fontId="19" fillId="0" borderId="2" xfId="0" applyFont="1" applyBorder="1" applyAlignment="1">
      <alignment vertical="center" wrapText="1"/>
    </xf>
    <xf numFmtId="0" fontId="8" fillId="0" borderId="5" xfId="0" applyFont="1" applyBorder="1" applyAlignment="1">
      <alignment horizontal="left"/>
    </xf>
    <xf numFmtId="0" fontId="33" fillId="7" borderId="5" xfId="13" applyFont="1" applyFill="1" applyBorder="1" applyAlignment="1">
      <alignment horizontal="left" wrapText="1"/>
    </xf>
    <xf numFmtId="0" fontId="19" fillId="7" borderId="5" xfId="0" applyFont="1" applyFill="1" applyBorder="1" applyAlignment="1">
      <alignment vertical="center" wrapText="1"/>
    </xf>
    <xf numFmtId="0" fontId="8" fillId="0" borderId="5" xfId="0" applyFont="1" applyBorder="1" applyAlignment="1">
      <alignment horizontal="center" vertical="center"/>
    </xf>
    <xf numFmtId="4" fontId="8" fillId="0" borderId="6" xfId="0" applyNumberFormat="1" applyFont="1" applyBorder="1" applyAlignment="1">
      <alignment horizontal="right" vertical="center"/>
    </xf>
    <xf numFmtId="4" fontId="19" fillId="7" borderId="5" xfId="10" applyNumberFormat="1" applyFont="1" applyFill="1" applyBorder="1"/>
    <xf numFmtId="0" fontId="19" fillId="7" borderId="2" xfId="0" applyFont="1" applyFill="1" applyBorder="1" applyAlignment="1">
      <alignment horizontal="left" wrapText="1"/>
    </xf>
    <xf numFmtId="0" fontId="29" fillId="7" borderId="2" xfId="13" applyFont="1" applyFill="1" applyBorder="1" applyAlignment="1">
      <alignment horizontal="left" wrapText="1"/>
    </xf>
    <xf numFmtId="0" fontId="33" fillId="7" borderId="5" xfId="11" applyFont="1" applyFill="1" applyBorder="1" applyAlignment="1">
      <alignment wrapText="1"/>
    </xf>
    <xf numFmtId="0" fontId="33" fillId="7" borderId="2" xfId="10" applyFont="1" applyFill="1" applyBorder="1" applyAlignment="1">
      <alignment vertical="center" wrapText="1"/>
    </xf>
    <xf numFmtId="0" fontId="19" fillId="7" borderId="5" xfId="2" applyFont="1" applyFill="1" applyBorder="1" applyAlignment="1">
      <alignment horizontal="left" vertical="center" wrapText="1"/>
    </xf>
    <xf numFmtId="0" fontId="19" fillId="0" borderId="5" xfId="2" applyFont="1" applyBorder="1" applyAlignment="1">
      <alignment horizontal="left" vertical="top" wrapText="1"/>
    </xf>
    <xf numFmtId="0" fontId="33" fillId="7" borderId="5" xfId="5" applyFont="1" applyFill="1" applyBorder="1" applyAlignment="1">
      <alignment wrapText="1"/>
    </xf>
    <xf numFmtId="0" fontId="33" fillId="7" borderId="5" xfId="3" applyFont="1" applyFill="1" applyBorder="1" applyAlignment="1">
      <alignment wrapText="1"/>
    </xf>
    <xf numFmtId="0" fontId="8" fillId="7" borderId="2" xfId="10" applyFill="1" applyBorder="1" applyAlignment="1">
      <alignment wrapText="1"/>
    </xf>
    <xf numFmtId="0" fontId="33" fillId="0" borderId="2" xfId="10" applyFont="1" applyBorder="1" applyAlignment="1">
      <alignment horizontal="left" vertical="center" wrapText="1"/>
    </xf>
    <xf numFmtId="0" fontId="33" fillId="0" borderId="5" xfId="15" applyFont="1" applyBorder="1" applyAlignment="1">
      <alignment vertical="center" wrapText="1"/>
    </xf>
    <xf numFmtId="0" fontId="33" fillId="0" borderId="5" xfId="15" applyFont="1" applyBorder="1" applyAlignment="1">
      <alignment wrapText="1"/>
    </xf>
    <xf numFmtId="0" fontId="12" fillId="0" borderId="5" xfId="0" applyFont="1" applyBorder="1" applyAlignment="1">
      <alignment horizontal="center" vertical="center"/>
    </xf>
    <xf numFmtId="4" fontId="12" fillId="0" borderId="6" xfId="0" applyNumberFormat="1" applyFont="1" applyBorder="1" applyAlignment="1">
      <alignment horizontal="right" vertical="center"/>
    </xf>
    <xf numFmtId="0" fontId="35" fillId="7" borderId="5" xfId="8" applyFont="1" applyFill="1" applyBorder="1" applyAlignment="1">
      <alignment wrapText="1"/>
    </xf>
    <xf numFmtId="0" fontId="33" fillId="7" borderId="2" xfId="15" applyFont="1" applyFill="1" applyBorder="1" applyAlignment="1">
      <alignment wrapText="1"/>
    </xf>
    <xf numFmtId="0" fontId="33" fillId="7" borderId="2" xfId="10" applyFont="1" applyFill="1" applyBorder="1" applyAlignment="1">
      <alignment horizontal="left" wrapText="1"/>
    </xf>
    <xf numFmtId="0" fontId="19" fillId="7" borderId="2" xfId="8" applyFont="1" applyFill="1" applyBorder="1"/>
    <xf numFmtId="4" fontId="33" fillId="7" borderId="2" xfId="8" applyNumberFormat="1" applyFont="1" applyFill="1" applyBorder="1"/>
    <xf numFmtId="0" fontId="33" fillId="7" borderId="2" xfId="2" applyFont="1" applyFill="1" applyBorder="1" applyAlignment="1">
      <alignment horizontal="left" vertical="center" wrapText="1"/>
    </xf>
    <xf numFmtId="0" fontId="8" fillId="7" borderId="5" xfId="13" applyFont="1" applyFill="1" applyBorder="1" applyAlignment="1">
      <alignment vertical="top" wrapText="1"/>
    </xf>
    <xf numFmtId="0" fontId="8" fillId="0" borderId="5" xfId="2" applyBorder="1" applyAlignment="1">
      <alignment horizontal="left" vertical="center" wrapText="1"/>
    </xf>
    <xf numFmtId="0" fontId="12" fillId="7" borderId="2" xfId="0" applyFont="1" applyFill="1" applyBorder="1" applyAlignment="1">
      <alignment horizontal="left" vertical="center" wrapText="1"/>
    </xf>
    <xf numFmtId="0" fontId="12" fillId="7" borderId="2" xfId="0" applyFont="1" applyFill="1" applyBorder="1" applyAlignment="1">
      <alignment vertical="center" wrapText="1"/>
    </xf>
    <xf numFmtId="0" fontId="8" fillId="9" borderId="2" xfId="2" applyFill="1" applyBorder="1" applyAlignment="1">
      <alignment horizontal="left" vertical="center" wrapText="1"/>
    </xf>
    <xf numFmtId="0" fontId="8" fillId="7" borderId="2" xfId="2" applyFill="1" applyBorder="1" applyAlignment="1">
      <alignment horizontal="left" vertical="top" wrapText="1"/>
    </xf>
    <xf numFmtId="4" fontId="8" fillId="7" borderId="5" xfId="10" applyNumberFormat="1" applyFill="1" applyBorder="1" applyAlignment="1">
      <alignment vertical="top" wrapText="1"/>
    </xf>
    <xf numFmtId="0" fontId="8" fillId="0" borderId="5" xfId="0" applyFont="1" applyBorder="1" applyAlignment="1">
      <alignment vertical="top" wrapText="1"/>
    </xf>
    <xf numFmtId="0" fontId="8" fillId="7" borderId="5" xfId="2" applyFill="1" applyBorder="1" applyAlignment="1">
      <alignment horizontal="left" vertical="top" wrapText="1"/>
    </xf>
    <xf numFmtId="0" fontId="8" fillId="7" borderId="5" xfId="8" applyFont="1" applyFill="1" applyBorder="1" applyAlignment="1">
      <alignment wrapText="1"/>
    </xf>
    <xf numFmtId="0" fontId="12" fillId="7" borderId="2" xfId="0" applyFont="1" applyFill="1" applyBorder="1" applyAlignment="1">
      <alignment wrapText="1"/>
    </xf>
    <xf numFmtId="0" fontId="12" fillId="0" borderId="5" xfId="0" applyFont="1" applyBorder="1" applyAlignment="1">
      <alignment horizontal="left" vertical="center" wrapText="1"/>
    </xf>
    <xf numFmtId="0" fontId="43" fillId="7" borderId="5" xfId="0" applyFont="1" applyFill="1" applyBorder="1" applyAlignment="1">
      <alignment wrapText="1"/>
    </xf>
    <xf numFmtId="0" fontId="43" fillId="7" borderId="5" xfId="0" applyFont="1" applyFill="1" applyBorder="1" applyAlignment="1">
      <alignment horizontal="center"/>
    </xf>
    <xf numFmtId="4" fontId="43" fillId="7" borderId="6" xfId="0" applyNumberFormat="1" applyFont="1" applyFill="1" applyBorder="1" applyAlignment="1">
      <alignment horizontal="right"/>
    </xf>
    <xf numFmtId="0" fontId="43" fillId="7" borderId="0" xfId="0" applyFont="1" applyFill="1"/>
    <xf numFmtId="0" fontId="8" fillId="0" borderId="5" xfId="0" applyFont="1" applyBorder="1" applyAlignment="1">
      <alignment vertical="center" wrapText="1"/>
    </xf>
    <xf numFmtId="0" fontId="8" fillId="8" borderId="2" xfId="0" applyFont="1" applyFill="1" applyBorder="1" applyAlignment="1">
      <alignment wrapText="1"/>
    </xf>
    <xf numFmtId="0" fontId="8" fillId="8" borderId="5" xfId="0" applyFont="1" applyFill="1" applyBorder="1" applyAlignment="1">
      <alignment horizontal="center"/>
    </xf>
    <xf numFmtId="0" fontId="15" fillId="8" borderId="0" xfId="0" applyFont="1" applyFill="1"/>
    <xf numFmtId="4" fontId="24" fillId="0" borderId="6" xfId="0" applyNumberFormat="1" applyFont="1" applyBorder="1" applyAlignment="1">
      <alignment horizontal="right"/>
    </xf>
    <xf numFmtId="0" fontId="37" fillId="7" borderId="5" xfId="8" applyFont="1" applyFill="1" applyBorder="1" applyAlignment="1">
      <alignment vertical="center"/>
    </xf>
    <xf numFmtId="0" fontId="44" fillId="0" borderId="5" xfId="10" applyFont="1" applyBorder="1" applyAlignment="1">
      <alignment horizontal="left" wrapText="1"/>
    </xf>
    <xf numFmtId="0" fontId="44" fillId="0" borderId="5" xfId="10" applyFont="1" applyBorder="1" applyAlignment="1">
      <alignment horizontal="left" vertical="center" wrapText="1"/>
    </xf>
    <xf numFmtId="0" fontId="44" fillId="7" borderId="2" xfId="10" applyFont="1" applyFill="1" applyBorder="1" applyAlignment="1">
      <alignment wrapText="1"/>
    </xf>
    <xf numFmtId="0" fontId="44" fillId="7" borderId="5" xfId="10" applyFont="1" applyFill="1" applyBorder="1" applyAlignment="1">
      <alignment vertical="center" wrapText="1"/>
    </xf>
    <xf numFmtId="0" fontId="45" fillId="7" borderId="5" xfId="10" applyFont="1" applyFill="1" applyBorder="1" applyAlignment="1">
      <alignment vertical="center" wrapText="1"/>
    </xf>
    <xf numFmtId="0" fontId="45" fillId="7" borderId="5" xfId="10" applyFont="1" applyFill="1" applyBorder="1" applyAlignment="1">
      <alignment wrapText="1"/>
    </xf>
    <xf numFmtId="4" fontId="43" fillId="3" borderId="6" xfId="0" applyNumberFormat="1" applyFont="1" applyFill="1" applyBorder="1" applyAlignment="1">
      <alignment horizontal="right"/>
    </xf>
    <xf numFmtId="0" fontId="46" fillId="7" borderId="2" xfId="10" applyFont="1" applyFill="1" applyBorder="1" applyAlignment="1">
      <alignment wrapText="1"/>
    </xf>
    <xf numFmtId="0" fontId="46" fillId="7" borderId="5" xfId="10" applyFont="1" applyFill="1" applyBorder="1" applyAlignment="1">
      <alignment wrapText="1"/>
    </xf>
    <xf numFmtId="4" fontId="0" fillId="0" borderId="0" xfId="0" applyNumberFormat="1" applyAlignment="1">
      <alignment horizontal="right"/>
    </xf>
    <xf numFmtId="0" fontId="36" fillId="0" borderId="2" xfId="0" applyFont="1" applyBorder="1"/>
    <xf numFmtId="0" fontId="33" fillId="0" borderId="2" xfId="0" applyFont="1" applyBorder="1" applyAlignment="1">
      <alignment vertical="top" wrapText="1"/>
    </xf>
    <xf numFmtId="0" fontId="8" fillId="7" borderId="5" xfId="5" applyFill="1" applyBorder="1" applyAlignment="1">
      <alignment vertical="center" wrapText="1"/>
    </xf>
    <xf numFmtId="0" fontId="8" fillId="7" borderId="2" xfId="5" applyFill="1" applyBorder="1" applyAlignment="1">
      <alignment wrapText="1"/>
    </xf>
    <xf numFmtId="4" fontId="43" fillId="0" borderId="6" xfId="0" applyNumberFormat="1" applyFont="1" applyBorder="1"/>
    <xf numFmtId="0" fontId="12" fillId="8" borderId="2" xfId="0" applyFont="1" applyFill="1" applyBorder="1" applyAlignment="1">
      <alignment wrapText="1"/>
    </xf>
    <xf numFmtId="0" fontId="8" fillId="7" borderId="2" xfId="2" applyFill="1" applyBorder="1" applyAlignment="1">
      <alignment horizontal="left" vertical="center" wrapText="1"/>
    </xf>
    <xf numFmtId="0" fontId="12" fillId="3" borderId="5" xfId="0" applyFont="1" applyFill="1" applyBorder="1" applyAlignment="1">
      <alignment vertical="center" wrapText="1"/>
    </xf>
    <xf numFmtId="0" fontId="46" fillId="7" borderId="2" xfId="10" applyFont="1" applyFill="1" applyBorder="1" applyAlignment="1">
      <alignment vertical="center" wrapText="1"/>
    </xf>
    <xf numFmtId="0" fontId="46" fillId="0" borderId="2" xfId="0" applyFont="1" applyBorder="1" applyAlignment="1">
      <alignment vertical="center"/>
    </xf>
    <xf numFmtId="0" fontId="44" fillId="0" borderId="5" xfId="15" applyFont="1" applyBorder="1" applyAlignment="1">
      <alignment vertical="center" wrapText="1"/>
    </xf>
    <xf numFmtId="0" fontId="44" fillId="7" borderId="2" xfId="10" applyFont="1" applyFill="1" applyBorder="1" applyAlignment="1">
      <alignment vertical="center" wrapText="1"/>
    </xf>
    <xf numFmtId="0" fontId="19" fillId="7" borderId="5" xfId="9" applyFont="1" applyFill="1" applyBorder="1" applyAlignment="1">
      <alignment vertical="center" wrapText="1"/>
    </xf>
    <xf numFmtId="0" fontId="8" fillId="8" borderId="2" xfId="0" applyFont="1" applyFill="1" applyBorder="1" applyAlignment="1">
      <alignment vertical="top" wrapText="1"/>
    </xf>
    <xf numFmtId="0" fontId="8" fillId="8" borderId="5" xfId="0" applyFont="1" applyFill="1" applyBorder="1" applyAlignment="1">
      <alignment horizontal="center" vertical="top"/>
    </xf>
    <xf numFmtId="4" fontId="8" fillId="8" borderId="5" xfId="0" applyNumberFormat="1" applyFont="1" applyFill="1" applyBorder="1" applyAlignment="1">
      <alignment horizontal="right"/>
    </xf>
    <xf numFmtId="0" fontId="11" fillId="8" borderId="5" xfId="0" applyFont="1" applyFill="1" applyBorder="1" applyAlignment="1">
      <alignment wrapText="1"/>
    </xf>
    <xf numFmtId="0" fontId="8" fillId="8" borderId="2" xfId="0" applyFont="1" applyFill="1" applyBorder="1" applyAlignment="1">
      <alignment horizontal="center"/>
    </xf>
    <xf numFmtId="0" fontId="17" fillId="8" borderId="0" xfId="0" applyFont="1" applyFill="1"/>
    <xf numFmtId="0" fontId="14" fillId="8" borderId="3" xfId="0" applyFont="1" applyFill="1" applyBorder="1"/>
    <xf numFmtId="0" fontId="8" fillId="8" borderId="3" xfId="0" applyFont="1" applyFill="1" applyBorder="1" applyAlignment="1">
      <alignment horizontal="center"/>
    </xf>
    <xf numFmtId="2" fontId="8" fillId="8" borderId="5" xfId="0" applyNumberFormat="1" applyFont="1" applyFill="1" applyBorder="1" applyAlignment="1">
      <alignment vertical="center" wrapText="1"/>
    </xf>
    <xf numFmtId="0" fontId="8" fillId="8" borderId="0" xfId="0" applyFont="1" applyFill="1"/>
    <xf numFmtId="2" fontId="8" fillId="8" borderId="3" xfId="0" applyNumberFormat="1" applyFont="1" applyFill="1" applyBorder="1" applyAlignment="1">
      <alignment vertical="center" wrapText="1"/>
    </xf>
    <xf numFmtId="2" fontId="8" fillId="8" borderId="2" xfId="0" applyNumberFormat="1" applyFont="1" applyFill="1" applyBorder="1" applyAlignment="1">
      <alignment vertical="center" wrapText="1"/>
    </xf>
    <xf numFmtId="0" fontId="33" fillId="7" borderId="2" xfId="0" applyFont="1" applyFill="1" applyBorder="1"/>
    <xf numFmtId="2" fontId="8" fillId="7" borderId="5" xfId="0" applyNumberFormat="1" applyFont="1" applyFill="1" applyBorder="1" applyAlignment="1">
      <alignment vertical="center" wrapText="1"/>
    </xf>
    <xf numFmtId="2" fontId="33" fillId="0" borderId="5" xfId="0" applyNumberFormat="1" applyFont="1" applyBorder="1" applyAlignment="1">
      <alignment vertical="center" wrapText="1"/>
    </xf>
    <xf numFmtId="0" fontId="33" fillId="8" borderId="5" xfId="8" applyFont="1" applyFill="1" applyBorder="1"/>
    <xf numFmtId="0" fontId="11" fillId="8" borderId="3" xfId="0" applyFont="1" applyFill="1" applyBorder="1"/>
    <xf numFmtId="0" fontId="8" fillId="8" borderId="9" xfId="0" applyFont="1" applyFill="1" applyBorder="1" applyAlignment="1">
      <alignment horizontal="center"/>
    </xf>
    <xf numFmtId="0" fontId="8" fillId="0" borderId="5" xfId="10" applyBorder="1" applyAlignment="1">
      <alignment horizontal="left" vertical="center" wrapText="1"/>
    </xf>
    <xf numFmtId="0" fontId="8" fillId="7" borderId="5" xfId="9" applyFill="1" applyBorder="1" applyAlignment="1">
      <alignment wrapText="1"/>
    </xf>
    <xf numFmtId="0" fontId="8" fillId="7" borderId="5" xfId="9" applyFill="1" applyBorder="1" applyAlignment="1">
      <alignment vertical="center" wrapText="1"/>
    </xf>
    <xf numFmtId="0" fontId="35" fillId="0" borderId="5" xfId="0" applyFont="1" applyBorder="1" applyAlignment="1">
      <alignment wrapText="1"/>
    </xf>
    <xf numFmtId="0" fontId="19" fillId="0" borderId="5" xfId="0" applyFont="1" applyBorder="1" applyAlignment="1">
      <alignment vertical="center" wrapText="1"/>
    </xf>
    <xf numFmtId="0" fontId="19" fillId="0" borderId="5" xfId="0" applyFont="1" applyBorder="1" applyAlignment="1">
      <alignment horizontal="left" vertical="center" wrapText="1"/>
    </xf>
    <xf numFmtId="0" fontId="8" fillId="7" borderId="5" xfId="0" applyFont="1" applyFill="1" applyBorder="1" applyAlignment="1">
      <alignment vertical="center" wrapText="1"/>
    </xf>
    <xf numFmtId="0" fontId="33" fillId="0" borderId="5" xfId="0" applyFont="1" applyBorder="1" applyAlignment="1">
      <alignment vertical="center" wrapText="1"/>
    </xf>
    <xf numFmtId="4" fontId="33" fillId="7" borderId="5" xfId="10" applyNumberFormat="1" applyFont="1" applyFill="1" applyBorder="1" applyAlignment="1">
      <alignment vertical="center" wrapText="1"/>
    </xf>
    <xf numFmtId="4" fontId="33" fillId="7" borderId="2" xfId="8" applyNumberFormat="1" applyFont="1" applyFill="1" applyBorder="1" applyAlignment="1">
      <alignment vertical="center"/>
    </xf>
    <xf numFmtId="0" fontId="33" fillId="7" borderId="5" xfId="8" applyFont="1" applyFill="1" applyBorder="1" applyAlignment="1">
      <alignment vertical="center"/>
    </xf>
    <xf numFmtId="0" fontId="12" fillId="7" borderId="5" xfId="0" applyFont="1" applyFill="1" applyBorder="1" applyAlignment="1">
      <alignment horizontal="left" vertical="top" wrapText="1"/>
    </xf>
    <xf numFmtId="0" fontId="12" fillId="7" borderId="3" xfId="0" applyFont="1" applyFill="1" applyBorder="1" applyAlignment="1">
      <alignment horizontal="left" vertical="top" wrapText="1"/>
    </xf>
    <xf numFmtId="0" fontId="12" fillId="7" borderId="5" xfId="0" applyFont="1" applyFill="1" applyBorder="1" applyAlignment="1">
      <alignment vertical="top" wrapText="1"/>
    </xf>
    <xf numFmtId="0" fontId="8" fillId="0" borderId="0" xfId="0" applyFont="1" applyAlignment="1">
      <alignment horizontal="left" vertical="center"/>
    </xf>
    <xf numFmtId="0" fontId="8" fillId="0" borderId="0" xfId="0" applyFont="1" applyAlignment="1">
      <alignment horizontal="center"/>
    </xf>
    <xf numFmtId="0" fontId="15" fillId="0" borderId="0" xfId="0" applyFont="1" applyAlignment="1">
      <alignment horizontal="center" vertical="center"/>
    </xf>
    <xf numFmtId="0" fontId="0" fillId="0" borderId="0" xfId="0"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12" fillId="0" borderId="0" xfId="0" applyFont="1" applyAlignment="1">
      <alignment horizontal="center"/>
    </xf>
    <xf numFmtId="0" fontId="0" fillId="0" borderId="0" xfId="0" applyAlignment="1">
      <alignment horizontal="center"/>
    </xf>
    <xf numFmtId="0" fontId="0" fillId="0" borderId="0" xfId="0"/>
    <xf numFmtId="0" fontId="8" fillId="0" borderId="0" xfId="0" applyFont="1" applyAlignment="1">
      <alignment horizontal="left"/>
    </xf>
    <xf numFmtId="0" fontId="7" fillId="5" borderId="18" xfId="0" applyFont="1" applyFill="1" applyBorder="1" applyAlignment="1">
      <alignment horizontal="left"/>
    </xf>
    <xf numFmtId="0" fontId="7" fillId="5" borderId="12" xfId="0" applyFont="1" applyFill="1" applyBorder="1" applyAlignment="1">
      <alignment horizontal="left"/>
    </xf>
    <xf numFmtId="0" fontId="7" fillId="5" borderId="14" xfId="0" applyFont="1" applyFill="1" applyBorder="1" applyAlignment="1">
      <alignment horizontal="left"/>
    </xf>
    <xf numFmtId="0" fontId="15" fillId="5" borderId="18" xfId="0" applyFont="1" applyFill="1" applyBorder="1" applyAlignment="1">
      <alignment horizontal="left"/>
    </xf>
    <xf numFmtId="0" fontId="15" fillId="5" borderId="12" xfId="0" applyFont="1" applyFill="1" applyBorder="1" applyAlignment="1">
      <alignment horizontal="left"/>
    </xf>
    <xf numFmtId="0" fontId="15" fillId="5" borderId="14" xfId="0" applyFont="1" applyFill="1" applyBorder="1" applyAlignment="1">
      <alignment horizontal="left"/>
    </xf>
    <xf numFmtId="0" fontId="7" fillId="5" borderId="18" xfId="0" applyFont="1" applyFill="1" applyBorder="1" applyAlignment="1">
      <alignment horizontal="left" wrapText="1"/>
    </xf>
    <xf numFmtId="0" fontId="7" fillId="5" borderId="12" xfId="0" applyFont="1" applyFill="1" applyBorder="1" applyAlignment="1">
      <alignment horizontal="left" wrapText="1"/>
    </xf>
    <xf numFmtId="0" fontId="7" fillId="5" borderId="14" xfId="0" applyFont="1" applyFill="1" applyBorder="1" applyAlignment="1">
      <alignment horizontal="left" wrapText="1"/>
    </xf>
    <xf numFmtId="0" fontId="7" fillId="0" borderId="8" xfId="0" applyFont="1" applyBorder="1" applyAlignment="1">
      <alignment horizontal="left" wrapText="1"/>
    </xf>
    <xf numFmtId="0" fontId="7" fillId="0" borderId="13" xfId="0" applyFont="1" applyBorder="1" applyAlignment="1">
      <alignment horizontal="left" wrapText="1"/>
    </xf>
    <xf numFmtId="0" fontId="7" fillId="0" borderId="16" xfId="0" applyFont="1" applyBorder="1" applyAlignment="1">
      <alignment horizontal="left" wrapText="1"/>
    </xf>
    <xf numFmtId="0" fontId="7" fillId="5" borderId="9" xfId="0" applyFont="1" applyFill="1" applyBorder="1" applyAlignment="1">
      <alignment horizontal="left"/>
    </xf>
    <xf numFmtId="0" fontId="7" fillId="5" borderId="1" xfId="0" applyFont="1" applyFill="1" applyBorder="1" applyAlignment="1">
      <alignment horizontal="left"/>
    </xf>
    <xf numFmtId="0" fontId="7" fillId="5" borderId="10" xfId="0" applyFont="1" applyFill="1" applyBorder="1" applyAlignment="1">
      <alignment horizontal="left"/>
    </xf>
    <xf numFmtId="0" fontId="7" fillId="0" borderId="18" xfId="0" applyFont="1" applyBorder="1" applyAlignment="1">
      <alignment horizontal="left"/>
    </xf>
    <xf numFmtId="0" fontId="7" fillId="0" borderId="12" xfId="0" applyFont="1" applyBorder="1" applyAlignment="1">
      <alignment horizontal="left"/>
    </xf>
    <xf numFmtId="0" fontId="7" fillId="0" borderId="14" xfId="0" applyFont="1" applyBorder="1" applyAlignment="1">
      <alignment horizontal="left"/>
    </xf>
    <xf numFmtId="0" fontId="23" fillId="7" borderId="7" xfId="0" applyFont="1" applyFill="1" applyBorder="1" applyAlignment="1">
      <alignment horizontal="center" vertical="center" wrapText="1"/>
    </xf>
    <xf numFmtId="0" fontId="23" fillId="7" borderId="0" xfId="0" applyFont="1" applyFill="1" applyAlignment="1">
      <alignment horizontal="center" vertical="center" wrapText="1"/>
    </xf>
    <xf numFmtId="0" fontId="8" fillId="7" borderId="7"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7" xfId="0" applyFont="1" applyFill="1" applyBorder="1" applyAlignment="1">
      <alignment vertical="top"/>
    </xf>
    <xf numFmtId="0" fontId="8" fillId="7" borderId="0" xfId="0" applyFont="1" applyFill="1" applyAlignment="1">
      <alignment vertical="top"/>
    </xf>
    <xf numFmtId="0" fontId="8" fillId="0" borderId="0" xfId="0" applyFont="1"/>
    <xf numFmtId="0" fontId="23" fillId="3" borderId="7" xfId="0" applyFont="1" applyFill="1" applyBorder="1" applyAlignment="1">
      <alignment vertical="center" wrapText="1"/>
    </xf>
    <xf numFmtId="0" fontId="23" fillId="3" borderId="0" xfId="0" applyFont="1" applyFill="1" applyAlignment="1">
      <alignment vertical="center" wrapText="1"/>
    </xf>
    <xf numFmtId="0" fontId="7" fillId="6" borderId="18" xfId="0" applyFont="1" applyFill="1" applyBorder="1" applyAlignment="1">
      <alignment wrapText="1"/>
    </xf>
    <xf numFmtId="0" fontId="0" fillId="0" borderId="12" xfId="0" applyBorder="1" applyAlignment="1">
      <alignment wrapText="1"/>
    </xf>
    <xf numFmtId="0" fontId="0" fillId="0" borderId="14" xfId="0" applyBorder="1" applyAlignment="1">
      <alignment wrapText="1"/>
    </xf>
    <xf numFmtId="0" fontId="8" fillId="7" borderId="7" xfId="0" applyFont="1" applyFill="1" applyBorder="1" applyAlignment="1">
      <alignment vertical="center" wrapText="1"/>
    </xf>
    <xf numFmtId="0" fontId="8" fillId="7" borderId="0" xfId="0" applyFont="1" applyFill="1" applyAlignment="1">
      <alignment vertical="center" wrapText="1"/>
    </xf>
    <xf numFmtId="0" fontId="15" fillId="4" borderId="9" xfId="0" applyFont="1" applyFill="1" applyBorder="1" applyAlignment="1">
      <alignment horizontal="left"/>
    </xf>
    <xf numFmtId="0" fontId="15" fillId="4" borderId="1" xfId="0" applyFont="1" applyFill="1" applyBorder="1" applyAlignment="1">
      <alignment horizontal="left"/>
    </xf>
    <xf numFmtId="0" fontId="15" fillId="4" borderId="12" xfId="0" applyFont="1" applyFill="1" applyBorder="1" applyAlignment="1">
      <alignment horizontal="left"/>
    </xf>
    <xf numFmtId="0" fontId="15" fillId="4" borderId="14" xfId="0" applyFont="1" applyFill="1" applyBorder="1" applyAlignment="1">
      <alignment horizontal="left"/>
    </xf>
    <xf numFmtId="0" fontId="15" fillId="4" borderId="18" xfId="0" applyFont="1" applyFill="1" applyBorder="1" applyAlignment="1">
      <alignment horizontal="left"/>
    </xf>
    <xf numFmtId="0" fontId="8" fillId="3" borderId="7" xfId="0" applyFont="1" applyFill="1" applyBorder="1" applyAlignment="1">
      <alignment vertical="center" wrapText="1"/>
    </xf>
    <xf numFmtId="0" fontId="8" fillId="3" borderId="0" xfId="0" applyFont="1" applyFill="1" applyAlignment="1">
      <alignment vertical="center" wrapText="1"/>
    </xf>
    <xf numFmtId="0" fontId="24" fillId="0" borderId="7" xfId="0" applyFont="1" applyBorder="1"/>
    <xf numFmtId="0" fontId="24" fillId="0" borderId="0" xfId="0" applyFont="1"/>
    <xf numFmtId="0" fontId="8" fillId="7" borderId="7" xfId="0" applyFont="1" applyFill="1" applyBorder="1" applyAlignment="1">
      <alignment wrapText="1"/>
    </xf>
    <xf numFmtId="0" fontId="8" fillId="7" borderId="0" xfId="0" applyFont="1" applyFill="1" applyAlignment="1">
      <alignment wrapText="1"/>
    </xf>
    <xf numFmtId="0" fontId="8" fillId="0" borderId="7" xfId="0" applyFont="1" applyBorder="1" applyAlignment="1">
      <alignment horizontal="left" vertical="top" wrapText="1"/>
    </xf>
    <xf numFmtId="0" fontId="8" fillId="0" borderId="0" xfId="0" applyFont="1" applyAlignment="1">
      <alignment horizontal="left" vertical="top" wrapText="1"/>
    </xf>
    <xf numFmtId="0" fontId="24" fillId="3" borderId="7" xfId="0" applyFont="1" applyFill="1" applyBorder="1" applyAlignment="1">
      <alignment wrapText="1"/>
    </xf>
    <xf numFmtId="0" fontId="0" fillId="0" borderId="0" xfId="0" applyAlignment="1">
      <alignment wrapText="1"/>
    </xf>
    <xf numFmtId="0" fontId="0" fillId="0" borderId="7" xfId="0" applyBorder="1" applyAlignment="1">
      <alignment wrapText="1"/>
    </xf>
    <xf numFmtId="0" fontId="24" fillId="7" borderId="7" xfId="0" applyFont="1" applyFill="1" applyBorder="1" applyAlignment="1">
      <alignment vertical="center" wrapText="1"/>
    </xf>
    <xf numFmtId="0" fontId="24" fillId="7" borderId="0" xfId="0" applyFont="1" applyFill="1" applyAlignment="1">
      <alignment vertical="center" wrapText="1"/>
    </xf>
    <xf numFmtId="0" fontId="24" fillId="0" borderId="7" xfId="0" applyFont="1" applyBorder="1" applyAlignment="1">
      <alignment horizontal="center" vertical="top"/>
    </xf>
    <xf numFmtId="0" fontId="24" fillId="0" borderId="0" xfId="0" applyFont="1" applyAlignment="1">
      <alignment horizontal="center" vertical="top"/>
    </xf>
    <xf numFmtId="0" fontId="7" fillId="4" borderId="18" xfId="0" applyFont="1" applyFill="1" applyBorder="1" applyAlignment="1">
      <alignment horizontal="left" wrapText="1"/>
    </xf>
    <xf numFmtId="0" fontId="7" fillId="4" borderId="12" xfId="0" applyFont="1" applyFill="1" applyBorder="1" applyAlignment="1">
      <alignment horizontal="left" wrapText="1"/>
    </xf>
    <xf numFmtId="0" fontId="0" fillId="0" borderId="12" xfId="0" applyBorder="1"/>
    <xf numFmtId="0" fontId="0" fillId="0" borderId="14" xfId="0" applyBorder="1"/>
    <xf numFmtId="0" fontId="7" fillId="8" borderId="18" xfId="0" applyFont="1" applyFill="1" applyBorder="1" applyAlignment="1">
      <alignment horizontal="left" wrapText="1"/>
    </xf>
    <xf numFmtId="0" fontId="12" fillId="0" borderId="7" xfId="0" applyFont="1" applyBorder="1"/>
    <xf numFmtId="0" fontId="12" fillId="0" borderId="0" xfId="0" applyFont="1"/>
    <xf numFmtId="0" fontId="24" fillId="0" borderId="7" xfId="0" applyFont="1" applyBorder="1" applyAlignment="1">
      <alignment vertical="center" wrapText="1"/>
    </xf>
    <xf numFmtId="0" fontId="24" fillId="0" borderId="0" xfId="0" applyFont="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23" fillId="7" borderId="7" xfId="0" applyFont="1" applyFill="1" applyBorder="1" applyAlignment="1">
      <alignment vertical="center" wrapText="1"/>
    </xf>
    <xf numFmtId="0" fontId="23" fillId="7" borderId="0" xfId="0" applyFont="1" applyFill="1" applyAlignment="1">
      <alignment vertical="center" wrapText="1"/>
    </xf>
    <xf numFmtId="0" fontId="23" fillId="7" borderId="7" xfId="0" applyFont="1" applyFill="1" applyBorder="1" applyAlignment="1">
      <alignment horizontal="left" vertical="center" wrapText="1"/>
    </xf>
    <xf numFmtId="0" fontId="23" fillId="7" borderId="0" xfId="0" applyFont="1" applyFill="1" applyAlignment="1">
      <alignment horizontal="left" vertical="center" wrapText="1"/>
    </xf>
    <xf numFmtId="0" fontId="15" fillId="2" borderId="8" xfId="0" applyFont="1" applyFill="1" applyBorder="1" applyAlignment="1">
      <alignment horizontal="left"/>
    </xf>
    <xf numFmtId="0" fontId="15" fillId="2" borderId="13" xfId="0" applyFont="1" applyFill="1" applyBorder="1" applyAlignment="1">
      <alignment horizontal="left"/>
    </xf>
    <xf numFmtId="0" fontId="15" fillId="2" borderId="0" xfId="0" applyFont="1" applyFill="1" applyAlignment="1">
      <alignment horizontal="left"/>
    </xf>
    <xf numFmtId="0" fontId="15" fillId="2" borderId="16" xfId="0" applyFont="1" applyFill="1" applyBorder="1" applyAlignment="1">
      <alignment horizontal="left"/>
    </xf>
    <xf numFmtId="0" fontId="15" fillId="0" borderId="18" xfId="0" applyFont="1" applyBorder="1" applyAlignment="1">
      <alignment horizontal="left"/>
    </xf>
    <xf numFmtId="0" fontId="15" fillId="0" borderId="12" xfId="0" applyFont="1" applyBorder="1" applyAlignment="1">
      <alignment horizontal="left"/>
    </xf>
    <xf numFmtId="0" fontId="15" fillId="0" borderId="13" xfId="0" applyFont="1" applyBorder="1" applyAlignment="1">
      <alignment horizontal="left"/>
    </xf>
    <xf numFmtId="0" fontId="15" fillId="0" borderId="16" xfId="0" applyFont="1" applyBorder="1" applyAlignment="1">
      <alignment horizontal="left"/>
    </xf>
    <xf numFmtId="0" fontId="7" fillId="2" borderId="18" xfId="0" applyFont="1" applyFill="1" applyBorder="1" applyAlignment="1">
      <alignment horizontal="left"/>
    </xf>
    <xf numFmtId="0" fontId="7" fillId="2" borderId="1" xfId="0" applyFont="1" applyFill="1" applyBorder="1" applyAlignment="1">
      <alignment horizontal="left"/>
    </xf>
    <xf numFmtId="0" fontId="7" fillId="2" borderId="12" xfId="0" applyFont="1" applyFill="1" applyBorder="1" applyAlignment="1">
      <alignment horizontal="left"/>
    </xf>
    <xf numFmtId="0" fontId="7" fillId="2" borderId="14" xfId="0" applyFont="1" applyFill="1" applyBorder="1" applyAlignment="1">
      <alignment horizontal="left"/>
    </xf>
    <xf numFmtId="0" fontId="24" fillId="7" borderId="0" xfId="0" applyFont="1" applyFill="1" applyAlignment="1">
      <alignment wrapText="1"/>
    </xf>
    <xf numFmtId="0" fontId="7" fillId="4" borderId="18" xfId="0" applyFont="1" applyFill="1" applyBorder="1" applyAlignment="1">
      <alignment horizontal="left"/>
    </xf>
    <xf numFmtId="0" fontId="7" fillId="4" borderId="1" xfId="0" applyFont="1" applyFill="1" applyBorder="1" applyAlignment="1">
      <alignment horizontal="left"/>
    </xf>
    <xf numFmtId="0" fontId="7" fillId="4" borderId="12" xfId="0" applyFont="1" applyFill="1" applyBorder="1" applyAlignment="1">
      <alignment horizontal="left"/>
    </xf>
    <xf numFmtId="0" fontId="7" fillId="4" borderId="14" xfId="0" applyFont="1" applyFill="1" applyBorder="1" applyAlignment="1">
      <alignment horizontal="left"/>
    </xf>
    <xf numFmtId="0" fontId="7" fillId="4" borderId="9" xfId="0" applyFont="1" applyFill="1" applyBorder="1" applyAlignment="1">
      <alignment horizontal="left"/>
    </xf>
    <xf numFmtId="0" fontId="0" fillId="7" borderId="0" xfId="0" applyFill="1" applyAlignment="1">
      <alignment horizontal="center" vertical="center" wrapText="1"/>
    </xf>
    <xf numFmtId="0" fontId="0" fillId="7" borderId="7" xfId="0" applyFill="1" applyBorder="1" applyAlignment="1">
      <alignment horizontal="center" vertical="center" wrapText="1"/>
    </xf>
    <xf numFmtId="0" fontId="7" fillId="2" borderId="8" xfId="0" applyFont="1" applyFill="1" applyBorder="1" applyAlignment="1">
      <alignment horizontal="left"/>
    </xf>
    <xf numFmtId="0" fontId="7" fillId="2" borderId="13" xfId="0" applyFont="1" applyFill="1" applyBorder="1" applyAlignment="1">
      <alignment horizontal="left"/>
    </xf>
    <xf numFmtId="0" fontId="7" fillId="2" borderId="16" xfId="0" applyFont="1" applyFill="1" applyBorder="1" applyAlignment="1">
      <alignment horizontal="left"/>
    </xf>
    <xf numFmtId="0" fontId="23" fillId="3" borderId="7" xfId="0" applyFont="1" applyFill="1" applyBorder="1" applyAlignment="1">
      <alignment wrapText="1"/>
    </xf>
    <xf numFmtId="0" fontId="23" fillId="3" borderId="0" xfId="0" applyFont="1" applyFill="1" applyAlignment="1">
      <alignment wrapText="1"/>
    </xf>
    <xf numFmtId="0" fontId="8" fillId="3" borderId="7" xfId="0" applyFont="1" applyFill="1" applyBorder="1" applyAlignment="1">
      <alignment wrapText="1"/>
    </xf>
    <xf numFmtId="0" fontId="8" fillId="3" borderId="0" xfId="0" applyFont="1" applyFill="1" applyAlignment="1">
      <alignment wrapText="1"/>
    </xf>
    <xf numFmtId="0" fontId="23" fillId="7" borderId="7" xfId="0" applyFont="1" applyFill="1" applyBorder="1" applyAlignment="1">
      <alignment vertical="center"/>
    </xf>
    <xf numFmtId="0" fontId="8" fillId="7" borderId="5" xfId="10" applyFill="1" applyBorder="1" applyAlignment="1">
      <alignment horizontal="left" vertical="top" wrapText="1"/>
    </xf>
    <xf numFmtId="0" fontId="8" fillId="7" borderId="3" xfId="10" applyFill="1" applyBorder="1" applyAlignment="1">
      <alignment horizontal="left" vertical="top" wrapText="1"/>
    </xf>
    <xf numFmtId="0" fontId="29" fillId="3" borderId="5" xfId="0" applyFont="1" applyFill="1" applyBorder="1" applyAlignment="1">
      <alignment vertical="center" wrapText="1"/>
    </xf>
    <xf numFmtId="0" fontId="29" fillId="0" borderId="3" xfId="0" applyFont="1" applyBorder="1" applyAlignment="1">
      <alignment vertical="center"/>
    </xf>
    <xf numFmtId="0" fontId="8" fillId="0" borderId="5" xfId="0" applyFont="1" applyBorder="1" applyAlignment="1">
      <alignment horizontal="left" vertical="top" wrapText="1"/>
    </xf>
    <xf numFmtId="0" fontId="8" fillId="0" borderId="3" xfId="0" applyFont="1" applyBorder="1" applyAlignment="1">
      <alignment horizontal="left" vertical="top" wrapText="1"/>
    </xf>
    <xf numFmtId="0" fontId="12" fillId="0" borderId="5" xfId="0" applyFont="1" applyBorder="1" applyAlignment="1">
      <alignment horizontal="left" vertical="top" wrapText="1"/>
    </xf>
    <xf numFmtId="0" fontId="12" fillId="0" borderId="3" xfId="0" applyFont="1" applyBorder="1" applyAlignment="1">
      <alignment horizontal="left" vertical="top" wrapText="1"/>
    </xf>
    <xf numFmtId="0" fontId="7" fillId="4" borderId="14" xfId="0" applyFont="1" applyFill="1" applyBorder="1" applyAlignment="1">
      <alignment horizontal="left" wrapText="1"/>
    </xf>
    <xf numFmtId="0" fontId="12" fillId="3" borderId="7" xfId="0" applyFont="1" applyFill="1" applyBorder="1" applyAlignment="1">
      <alignment vertical="center" wrapText="1"/>
    </xf>
    <xf numFmtId="0" fontId="12" fillId="3" borderId="0" xfId="0" applyFont="1" applyFill="1" applyAlignment="1">
      <alignment vertical="center" wrapText="1"/>
    </xf>
    <xf numFmtId="0" fontId="8" fillId="3" borderId="5" xfId="0" applyFont="1" applyFill="1" applyBorder="1" applyAlignment="1">
      <alignment horizontal="left" vertical="top" wrapText="1"/>
    </xf>
    <xf numFmtId="0" fontId="8" fillId="3" borderId="3" xfId="0" applyFont="1" applyFill="1" applyBorder="1" applyAlignment="1">
      <alignment horizontal="left" vertical="top" wrapText="1"/>
    </xf>
    <xf numFmtId="0" fontId="12" fillId="3" borderId="5" xfId="0" applyFont="1" applyFill="1" applyBorder="1" applyAlignment="1">
      <alignment wrapText="1"/>
    </xf>
    <xf numFmtId="0" fontId="12" fillId="0" borderId="3" xfId="0" applyFont="1" applyBorder="1" applyAlignment="1">
      <alignment wrapText="1"/>
    </xf>
    <xf numFmtId="0" fontId="23" fillId="0" borderId="7" xfId="0" applyFont="1" applyBorder="1" applyAlignment="1">
      <alignment wrapText="1"/>
    </xf>
    <xf numFmtId="0" fontId="23" fillId="0" borderId="0" xfId="0" applyFont="1" applyAlignment="1">
      <alignment wrapText="1"/>
    </xf>
    <xf numFmtId="0" fontId="23" fillId="0" borderId="7" xfId="0" applyFont="1" applyBorder="1" applyAlignment="1">
      <alignment vertical="center" wrapText="1"/>
    </xf>
    <xf numFmtId="0" fontId="23" fillId="0" borderId="0" xfId="0" applyFont="1" applyAlignment="1">
      <alignment vertical="center" wrapText="1"/>
    </xf>
    <xf numFmtId="0" fontId="8" fillId="0" borderId="7" xfId="0" applyFont="1" applyBorder="1" applyAlignment="1">
      <alignment vertical="center" wrapText="1"/>
    </xf>
    <xf numFmtId="0" fontId="8" fillId="0" borderId="0" xfId="0" applyFont="1" applyAlignment="1">
      <alignment vertical="center" wrapText="1"/>
    </xf>
    <xf numFmtId="0" fontId="23" fillId="0" borderId="7" xfId="0" applyFont="1" applyBorder="1" applyAlignment="1">
      <alignment vertical="center"/>
    </xf>
    <xf numFmtId="0" fontId="23" fillId="0" borderId="0" xfId="0" applyFont="1" applyAlignment="1">
      <alignment vertical="center"/>
    </xf>
    <xf numFmtId="0" fontId="24" fillId="3" borderId="7" xfId="0" applyFont="1" applyFill="1" applyBorder="1" applyAlignment="1">
      <alignment horizontal="left" vertical="top" wrapText="1"/>
    </xf>
    <xf numFmtId="0" fontId="24" fillId="3" borderId="0" xfId="0" applyFont="1" applyFill="1" applyAlignment="1">
      <alignment horizontal="left" vertical="top" wrapText="1"/>
    </xf>
    <xf numFmtId="0" fontId="7" fillId="2" borderId="18" xfId="0" applyFont="1" applyFill="1" applyBorder="1" applyAlignment="1">
      <alignment horizontal="left" wrapText="1"/>
    </xf>
    <xf numFmtId="0" fontId="7" fillId="2" borderId="12" xfId="0" applyFont="1" applyFill="1" applyBorder="1" applyAlignment="1">
      <alignment horizontal="left" wrapText="1"/>
    </xf>
    <xf numFmtId="0" fontId="7" fillId="2" borderId="14" xfId="0" applyFont="1" applyFill="1" applyBorder="1" applyAlignment="1">
      <alignment horizontal="left" wrapText="1"/>
    </xf>
    <xf numFmtId="14" fontId="8" fillId="7" borderId="7" xfId="0" applyNumberFormat="1" applyFont="1" applyFill="1" applyBorder="1" applyAlignment="1">
      <alignment horizontal="left" wrapText="1"/>
    </xf>
    <xf numFmtId="0" fontId="8" fillId="0" borderId="0" xfId="0" applyFont="1" applyAlignment="1">
      <alignment horizontal="left" wrapText="1"/>
    </xf>
    <xf numFmtId="0" fontId="12" fillId="7" borderId="7" xfId="0" applyFont="1" applyFill="1" applyBorder="1"/>
    <xf numFmtId="0" fontId="12" fillId="7" borderId="0" xfId="0" applyFont="1" applyFill="1"/>
    <xf numFmtId="0" fontId="24" fillId="3" borderId="0" xfId="0" applyFont="1" applyFill="1" applyAlignment="1">
      <alignment wrapText="1"/>
    </xf>
    <xf numFmtId="0" fontId="15" fillId="6" borderId="18" xfId="0" applyFont="1" applyFill="1" applyBorder="1" applyAlignment="1">
      <alignment horizontal="left"/>
    </xf>
    <xf numFmtId="0" fontId="15" fillId="6" borderId="12" xfId="0" applyFont="1" applyFill="1" applyBorder="1" applyAlignment="1">
      <alignment horizontal="left"/>
    </xf>
    <xf numFmtId="0" fontId="15" fillId="6" borderId="14" xfId="0" applyFont="1" applyFill="1" applyBorder="1" applyAlignment="1">
      <alignment horizontal="left"/>
    </xf>
    <xf numFmtId="0" fontId="23" fillId="8" borderId="7" xfId="0" applyFont="1" applyFill="1" applyBorder="1" applyAlignment="1">
      <alignment horizontal="center" vertical="center" wrapText="1"/>
    </xf>
    <xf numFmtId="0" fontId="23" fillId="8" borderId="0" xfId="0" applyFont="1" applyFill="1" applyAlignment="1">
      <alignment horizontal="center" vertical="center" wrapText="1"/>
    </xf>
    <xf numFmtId="0" fontId="7" fillId="8" borderId="12" xfId="0" applyFont="1" applyFill="1" applyBorder="1" applyAlignment="1">
      <alignment horizontal="left" wrapText="1"/>
    </xf>
    <xf numFmtId="0" fontId="7" fillId="8" borderId="14" xfId="0" applyFont="1" applyFill="1" applyBorder="1" applyAlignment="1">
      <alignment horizontal="left" wrapText="1"/>
    </xf>
    <xf numFmtId="0" fontId="7" fillId="2" borderId="7" xfId="0" applyFont="1" applyFill="1" applyBorder="1" applyAlignment="1">
      <alignment horizontal="left"/>
    </xf>
    <xf numFmtId="0" fontId="24" fillId="0" borderId="7" xfId="0" applyFont="1" applyBorder="1" applyAlignment="1">
      <alignment horizontal="left" vertical="center" wrapText="1"/>
    </xf>
    <xf numFmtId="0" fontId="24" fillId="0" borderId="0" xfId="0" applyFont="1" applyAlignment="1">
      <alignment horizontal="left" vertical="center" wrapText="1"/>
    </xf>
    <xf numFmtId="0" fontId="12" fillId="0" borderId="7" xfId="0" applyFont="1" applyBorder="1" applyAlignment="1">
      <alignment horizontal="left" vertical="center" wrapText="1"/>
    </xf>
    <xf numFmtId="0" fontId="12" fillId="0" borderId="0" xfId="0" applyFont="1" applyAlignment="1">
      <alignment horizontal="left" vertical="center" wrapText="1"/>
    </xf>
    <xf numFmtId="0" fontId="12" fillId="7" borderId="7" xfId="0" applyFont="1" applyFill="1" applyBorder="1" applyAlignment="1">
      <alignment horizontal="left" vertical="center" wrapText="1"/>
    </xf>
    <xf numFmtId="0" fontId="12" fillId="7" borderId="0" xfId="0" applyFont="1" applyFill="1" applyAlignment="1">
      <alignment horizontal="left" vertical="center" wrapText="1"/>
    </xf>
    <xf numFmtId="0" fontId="12" fillId="7" borderId="7" xfId="0" applyFont="1" applyFill="1" applyBorder="1" applyAlignment="1">
      <alignment horizontal="center" vertical="center" wrapText="1"/>
    </xf>
    <xf numFmtId="0" fontId="12" fillId="7" borderId="0" xfId="0" applyFont="1" applyFill="1" applyAlignment="1">
      <alignment horizontal="center" vertical="center" wrapText="1"/>
    </xf>
    <xf numFmtId="0" fontId="12" fillId="0" borderId="7" xfId="0" applyFont="1" applyBorder="1" applyAlignment="1">
      <alignment horizontal="center" vertical="center" wrapText="1"/>
    </xf>
    <xf numFmtId="0" fontId="12" fillId="0" borderId="0" xfId="0" applyFont="1" applyAlignment="1">
      <alignment horizontal="center" vertical="center" wrapText="1"/>
    </xf>
    <xf numFmtId="0" fontId="7" fillId="4" borderId="9" xfId="0" applyFont="1" applyFill="1" applyBorder="1" applyAlignment="1">
      <alignment horizontal="left" wrapText="1"/>
    </xf>
    <xf numFmtId="0" fontId="0" fillId="0" borderId="0" xfId="0" applyAlignment="1">
      <alignment horizontal="center" vertical="center" wrapText="1"/>
    </xf>
    <xf numFmtId="0" fontId="0" fillId="0" borderId="7" xfId="0" applyBorder="1" applyAlignment="1">
      <alignment horizontal="center" vertical="center" wrapText="1"/>
    </xf>
    <xf numFmtId="0" fontId="8" fillId="8" borderId="7" xfId="0" applyFont="1" applyFill="1" applyBorder="1" applyAlignment="1">
      <alignment vertical="center" wrapText="1"/>
    </xf>
    <xf numFmtId="0" fontId="8" fillId="8" borderId="0" xfId="0" applyFont="1" applyFill="1" applyAlignment="1">
      <alignment vertical="center" wrapText="1"/>
    </xf>
    <xf numFmtId="0" fontId="0" fillId="7" borderId="0" xfId="0" applyFill="1" applyAlignment="1">
      <alignment horizontal="left" vertical="center" wrapText="1"/>
    </xf>
    <xf numFmtId="0" fontId="0" fillId="7" borderId="7" xfId="0" applyFill="1" applyBorder="1" applyAlignment="1">
      <alignment horizontal="left" vertical="center" wrapText="1"/>
    </xf>
    <xf numFmtId="0" fontId="0" fillId="7" borderId="0" xfId="0" applyFill="1" applyAlignment="1">
      <alignment vertical="center" wrapText="1"/>
    </xf>
    <xf numFmtId="0" fontId="0" fillId="7" borderId="0" xfId="0" applyFill="1" applyAlignment="1">
      <alignment wrapText="1"/>
    </xf>
    <xf numFmtId="0" fontId="0" fillId="7" borderId="7" xfId="0" applyFill="1" applyBorder="1" applyAlignment="1">
      <alignment vertical="center" wrapText="1"/>
    </xf>
    <xf numFmtId="0" fontId="0" fillId="0" borderId="12" xfId="0" applyBorder="1" applyAlignment="1">
      <alignment horizontal="left" wrapText="1"/>
    </xf>
    <xf numFmtId="0" fontId="0" fillId="0" borderId="14" xfId="0" applyBorder="1" applyAlignment="1">
      <alignment horizontal="left" wrapText="1"/>
    </xf>
    <xf numFmtId="0" fontId="7" fillId="3" borderId="18" xfId="0" applyFont="1" applyFill="1" applyBorder="1" applyAlignment="1">
      <alignment horizontal="left"/>
    </xf>
    <xf numFmtId="0" fontId="7" fillId="3" borderId="12" xfId="0" applyFont="1" applyFill="1" applyBorder="1" applyAlignment="1">
      <alignment horizontal="left"/>
    </xf>
    <xf numFmtId="0" fontId="7" fillId="3" borderId="14" xfId="0" applyFont="1" applyFill="1" applyBorder="1" applyAlignment="1">
      <alignment horizontal="left"/>
    </xf>
    <xf numFmtId="0" fontId="24" fillId="7" borderId="7" xfId="0" applyFont="1" applyFill="1" applyBorder="1" applyAlignment="1">
      <alignment horizontal="center" vertical="center" wrapText="1"/>
    </xf>
    <xf numFmtId="0" fontId="0" fillId="7" borderId="0" xfId="0" applyFill="1" applyAlignment="1">
      <alignment horizontal="center" wrapText="1"/>
    </xf>
    <xf numFmtId="0" fontId="0" fillId="7" borderId="7" xfId="0" applyFill="1" applyBorder="1" applyAlignment="1">
      <alignment horizontal="center" wrapText="1"/>
    </xf>
    <xf numFmtId="0" fontId="24" fillId="7" borderId="7" xfId="0" applyFont="1" applyFill="1" applyBorder="1" applyAlignment="1">
      <alignment horizontal="left" vertical="center" wrapText="1"/>
    </xf>
    <xf numFmtId="0" fontId="24" fillId="7" borderId="0" xfId="0" applyFont="1" applyFill="1" applyAlignment="1">
      <alignment horizontal="left" vertical="center" wrapText="1"/>
    </xf>
    <xf numFmtId="0" fontId="12" fillId="0" borderId="7" xfId="0" applyFont="1" applyBorder="1" applyAlignment="1">
      <alignment vertical="center" wrapText="1"/>
    </xf>
    <xf numFmtId="0" fontId="12" fillId="7" borderId="7" xfId="0" applyFont="1" applyFill="1" applyBorder="1" applyAlignment="1">
      <alignment vertical="center" wrapText="1"/>
    </xf>
    <xf numFmtId="0" fontId="24" fillId="7" borderId="7" xfId="0" applyFont="1" applyFill="1" applyBorder="1" applyAlignment="1">
      <alignment horizontal="left" vertical="top" wrapText="1"/>
    </xf>
    <xf numFmtId="0" fontId="24" fillId="7" borderId="0" xfId="0" applyFont="1" applyFill="1" applyAlignment="1">
      <alignment horizontal="left" vertical="top" wrapText="1"/>
    </xf>
    <xf numFmtId="0" fontId="24" fillId="7" borderId="7" xfId="0" applyFont="1" applyFill="1" applyBorder="1" applyAlignment="1">
      <alignment wrapText="1"/>
    </xf>
    <xf numFmtId="0" fontId="24" fillId="3" borderId="7" xfId="0" applyFont="1" applyFill="1" applyBorder="1" applyAlignment="1">
      <alignment vertical="center" wrapText="1"/>
    </xf>
    <xf numFmtId="0" fontId="24" fillId="3" borderId="0" xfId="0" applyFont="1" applyFill="1" applyAlignment="1">
      <alignment vertical="center" wrapText="1"/>
    </xf>
    <xf numFmtId="0" fontId="12" fillId="7" borderId="5" xfId="0" applyFont="1" applyFill="1" applyBorder="1" applyAlignment="1">
      <alignment horizontal="left" vertical="center" wrapText="1"/>
    </xf>
    <xf numFmtId="0" fontId="12" fillId="7" borderId="3" xfId="0" applyFont="1" applyFill="1" applyBorder="1" applyAlignment="1">
      <alignment horizontal="left" vertical="center" wrapText="1"/>
    </xf>
    <xf numFmtId="0" fontId="25" fillId="0" borderId="7" xfId="0" applyFont="1" applyBorder="1" applyAlignment="1">
      <alignment vertical="top" wrapText="1"/>
    </xf>
    <xf numFmtId="0" fontId="25" fillId="0" borderId="0" xfId="0" applyFont="1" applyAlignment="1">
      <alignment vertical="top" wrapText="1"/>
    </xf>
    <xf numFmtId="0" fontId="8" fillId="7" borderId="5" xfId="0" applyFont="1" applyFill="1" applyBorder="1" applyAlignment="1">
      <alignment wrapText="1"/>
    </xf>
    <xf numFmtId="0" fontId="8" fillId="7" borderId="3" xfId="0" applyFont="1" applyFill="1" applyBorder="1" applyAlignment="1">
      <alignment wrapText="1"/>
    </xf>
    <xf numFmtId="0" fontId="8" fillId="8" borderId="7" xfId="0" applyFont="1" applyFill="1" applyBorder="1"/>
    <xf numFmtId="0" fontId="8" fillId="8" borderId="0" xfId="0" applyFont="1" applyFill="1"/>
    <xf numFmtId="0" fontId="8" fillId="7" borderId="7" xfId="0" applyFont="1" applyFill="1" applyBorder="1" applyAlignment="1">
      <alignment vertical="top" wrapText="1"/>
    </xf>
    <xf numFmtId="0" fontId="0" fillId="7" borderId="0" xfId="0" applyFill="1" applyAlignment="1">
      <alignment vertical="top" wrapText="1"/>
    </xf>
    <xf numFmtId="0" fontId="0" fillId="7" borderId="7" xfId="0" applyFill="1" applyBorder="1" applyAlignment="1">
      <alignment vertical="top" wrapText="1"/>
    </xf>
    <xf numFmtId="0" fontId="15" fillId="4" borderId="18" xfId="0" applyFont="1" applyFill="1" applyBorder="1"/>
    <xf numFmtId="0" fontId="0" fillId="4" borderId="12" xfId="0" applyFill="1" applyBorder="1"/>
    <xf numFmtId="0" fontId="0" fillId="4" borderId="14" xfId="0" applyFill="1" applyBorder="1"/>
    <xf numFmtId="0" fontId="8" fillId="0" borderId="7" xfId="0" applyFont="1"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23" fillId="7" borderId="7" xfId="0" applyFont="1" applyFill="1" applyBorder="1" applyAlignment="1">
      <alignment horizontal="center" vertical="center"/>
    </xf>
    <xf numFmtId="0" fontId="24" fillId="0" borderId="0" xfId="0" applyFont="1" applyAlignment="1">
      <alignment horizontal="center" vertical="center" wrapText="1"/>
    </xf>
    <xf numFmtId="0" fontId="24" fillId="0" borderId="7" xfId="0" applyFont="1" applyBorder="1" applyAlignment="1">
      <alignment horizontal="center" vertical="center" wrapText="1"/>
    </xf>
    <xf numFmtId="0" fontId="24" fillId="8" borderId="7" xfId="0" applyFont="1" applyFill="1" applyBorder="1" applyAlignment="1">
      <alignment vertical="center" wrapText="1"/>
    </xf>
    <xf numFmtId="0" fontId="0" fillId="8" borderId="0" xfId="0" applyFill="1" applyAlignment="1">
      <alignment vertical="center" wrapText="1"/>
    </xf>
    <xf numFmtId="0" fontId="0" fillId="8" borderId="7" xfId="0" applyFill="1" applyBorder="1" applyAlignment="1">
      <alignment vertical="center" wrapText="1"/>
    </xf>
    <xf numFmtId="0" fontId="23" fillId="7" borderId="7" xfId="0" applyFont="1" applyFill="1" applyBorder="1" applyAlignment="1">
      <alignment vertical="top" wrapText="1"/>
    </xf>
    <xf numFmtId="0" fontId="23" fillId="0" borderId="0" xfId="0" applyFont="1" applyAlignment="1">
      <alignment vertical="top" wrapText="1"/>
    </xf>
    <xf numFmtId="0" fontId="23" fillId="0" borderId="7" xfId="0" applyFont="1" applyBorder="1" applyAlignment="1">
      <alignment vertical="top" wrapText="1"/>
    </xf>
    <xf numFmtId="0" fontId="7" fillId="0" borderId="0" xfId="0" applyFont="1" applyAlignment="1">
      <alignment horizontal="center"/>
    </xf>
    <xf numFmtId="0" fontId="0" fillId="0" borderId="1" xfId="0" quotePrefix="1" applyBorder="1" applyAlignment="1">
      <alignment horizontal="center" vertical="center"/>
    </xf>
    <xf numFmtId="0" fontId="0" fillId="0" borderId="1" xfId="0" applyBorder="1" applyAlignment="1">
      <alignment horizontal="center" vertical="center"/>
    </xf>
    <xf numFmtId="0" fontId="15" fillId="0" borderId="5" xfId="0" applyFont="1" applyBorder="1" applyAlignment="1">
      <alignment horizontal="center" vertical="center" wrapText="1"/>
    </xf>
    <xf numFmtId="0" fontId="15" fillId="0" borderId="2" xfId="0" applyFont="1" applyBorder="1" applyAlignment="1">
      <alignment horizontal="center" wrapText="1"/>
    </xf>
    <xf numFmtId="0" fontId="15" fillId="0" borderId="3" xfId="0" applyFont="1" applyBorder="1" applyAlignment="1">
      <alignment horizontal="center" wrapText="1"/>
    </xf>
    <xf numFmtId="0" fontId="15" fillId="0" borderId="8" xfId="0" applyFont="1" applyBorder="1" applyAlignment="1">
      <alignment horizontal="center" vertical="center" wrapText="1"/>
    </xf>
    <xf numFmtId="0" fontId="15" fillId="0" borderId="7" xfId="0" applyFont="1" applyBorder="1" applyAlignment="1">
      <alignment horizontal="center" wrapText="1"/>
    </xf>
    <xf numFmtId="0" fontId="15" fillId="0" borderId="9" xfId="0" applyFont="1" applyBorder="1" applyAlignment="1">
      <alignment horizontal="center" wrapText="1"/>
    </xf>
    <xf numFmtId="0" fontId="15" fillId="0" borderId="5" xfId="0" applyFont="1" applyBorder="1" applyAlignment="1">
      <alignment horizontal="center" vertical="top" wrapText="1"/>
    </xf>
    <xf numFmtId="0" fontId="15" fillId="0" borderId="2" xfId="0" applyFont="1" applyBorder="1" applyAlignment="1">
      <alignment horizontal="center" vertical="top" wrapText="1"/>
    </xf>
    <xf numFmtId="0" fontId="15" fillId="0" borderId="3" xfId="0" applyFont="1" applyBorder="1" applyAlignment="1">
      <alignment horizontal="center" vertical="top" wrapText="1"/>
    </xf>
    <xf numFmtId="14" fontId="15" fillId="0" borderId="0" xfId="0" applyNumberFormat="1" applyFont="1" applyAlignment="1">
      <alignment horizontal="right" vertical="center"/>
    </xf>
    <xf numFmtId="0" fontId="0" fillId="0" borderId="0" xfId="0" applyAlignment="1">
      <alignment horizontal="right" vertical="center"/>
    </xf>
    <xf numFmtId="0" fontId="8" fillId="0" borderId="0" xfId="0" applyFont="1" applyAlignment="1">
      <alignment vertical="center"/>
    </xf>
    <xf numFmtId="0" fontId="8" fillId="0" borderId="0" xfId="0" applyFont="1" applyAlignment="1">
      <alignment horizontal="left" vertical="center"/>
    </xf>
  </cellXfs>
  <cellStyles count="18">
    <cellStyle name="Currency" xfId="1" builtinId="4"/>
    <cellStyle name="Normal" xfId="0" builtinId="0"/>
    <cellStyle name="Normal 2" xfId="7" xr:uid="{00000000-0005-0000-0000-000002000000}"/>
    <cellStyle name="Normal 3" xfId="3" xr:uid="{00000000-0005-0000-0000-000003000000}"/>
    <cellStyle name="Normal 3 2" xfId="6" xr:uid="{00000000-0005-0000-0000-000004000000}"/>
    <cellStyle name="Normal 3 2 2" xfId="9" xr:uid="{00000000-0005-0000-0000-000005000000}"/>
    <cellStyle name="Normal 3 2 2 2" xfId="10" xr:uid="{00000000-0005-0000-0000-000006000000}"/>
    <cellStyle name="Normal 4" xfId="5" xr:uid="{00000000-0005-0000-0000-000007000000}"/>
    <cellStyle name="Normal 5" xfId="4" xr:uid="{00000000-0005-0000-0000-000008000000}"/>
    <cellStyle name="Normal 5 4" xfId="8" xr:uid="{00000000-0005-0000-0000-000009000000}"/>
    <cellStyle name="Normal 5 4 4" xfId="12" xr:uid="{00000000-0005-0000-0000-00000A000000}"/>
    <cellStyle name="Normal 5 4 4 2" xfId="14" xr:uid="{00000000-0005-0000-0000-00000B000000}"/>
    <cellStyle name="Normal 5 4 4 2 2" xfId="16" xr:uid="{00000000-0005-0000-0000-00000C000000}"/>
    <cellStyle name="Normal 5 4 5 2" xfId="17" xr:uid="{00000000-0005-0000-0000-00000D000000}"/>
    <cellStyle name="Normal 7" xfId="11" xr:uid="{00000000-0005-0000-0000-00000E000000}"/>
    <cellStyle name="Normal 7 2" xfId="13" xr:uid="{00000000-0005-0000-0000-00000F000000}"/>
    <cellStyle name="Normal 7 2 2" xfId="15" xr:uid="{00000000-0005-0000-0000-000010000000}"/>
    <cellStyle name="Normal_Anexa F 140 146 10.07" xfId="2"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614"/>
  <sheetViews>
    <sheetView tabSelected="1" zoomScale="110" zoomScaleNormal="110" workbookViewId="0">
      <pane ySplit="25" topLeftCell="A26" activePane="bottomLeft" state="frozen"/>
      <selection pane="bottomLeft" activeCell="J15" sqref="J15"/>
    </sheetView>
  </sheetViews>
  <sheetFormatPr defaultColWidth="9.1796875" defaultRowHeight="12.5" x14ac:dyDescent="0.25"/>
  <cols>
    <col min="1" max="1" width="54.81640625" customWidth="1"/>
    <col min="2" max="2" width="4.54296875" style="6" customWidth="1"/>
    <col min="3" max="3" width="12" customWidth="1"/>
    <col min="4" max="4" width="13.7265625" style="6" customWidth="1"/>
    <col min="5" max="5" width="12.453125" customWidth="1"/>
    <col min="6" max="6" width="11.81640625" customWidth="1"/>
    <col min="7" max="7" width="11.1796875" customWidth="1"/>
    <col min="8" max="8" width="10.81640625" customWidth="1"/>
    <col min="9" max="9" width="11.54296875" customWidth="1"/>
    <col min="10" max="10" width="11.7265625" customWidth="1"/>
    <col min="11" max="11" width="9" customWidth="1"/>
    <col min="13" max="13" width="10.26953125" bestFit="1" customWidth="1"/>
    <col min="15" max="15" width="9.26953125" bestFit="1" customWidth="1"/>
    <col min="16" max="16" width="10.26953125" bestFit="1" customWidth="1"/>
    <col min="17" max="17" width="9.1796875" customWidth="1"/>
  </cols>
  <sheetData>
    <row r="1" spans="1:13" ht="15" customHeight="1" x14ac:dyDescent="0.25">
      <c r="A1" s="27"/>
      <c r="F1" s="817" t="s">
        <v>929</v>
      </c>
      <c r="G1" s="818"/>
      <c r="H1" s="818"/>
      <c r="I1" s="818"/>
    </row>
    <row r="2" spans="1:13" ht="12.75" customHeight="1" x14ac:dyDescent="0.25">
      <c r="A2" s="27" t="s">
        <v>49</v>
      </c>
      <c r="F2" t="s">
        <v>212</v>
      </c>
      <c r="I2" s="5"/>
    </row>
    <row r="3" spans="1:13" ht="13.5" customHeight="1" x14ac:dyDescent="0.25">
      <c r="A3" s="664" t="s">
        <v>180</v>
      </c>
      <c r="B3" s="604"/>
      <c r="C3" s="604"/>
      <c r="D3" s="604"/>
      <c r="E3" s="604"/>
      <c r="F3" s="604"/>
      <c r="G3" s="604"/>
      <c r="H3" s="604"/>
      <c r="I3" s="604"/>
    </row>
    <row r="4" spans="1:13" ht="15" customHeight="1" x14ac:dyDescent="0.25">
      <c r="A4" s="664" t="s">
        <v>178</v>
      </c>
      <c r="B4" s="604"/>
      <c r="C4" s="604"/>
      <c r="D4" s="604"/>
      <c r="E4" s="604"/>
      <c r="F4" s="604"/>
      <c r="G4" s="604"/>
      <c r="H4" s="604"/>
      <c r="I4" s="604"/>
    </row>
    <row r="5" spans="1:13" ht="15.75" customHeight="1" x14ac:dyDescent="0.25">
      <c r="A5" s="664" t="s">
        <v>179</v>
      </c>
      <c r="B5" s="604"/>
      <c r="C5" s="604"/>
      <c r="D5" s="604"/>
      <c r="E5" s="604"/>
      <c r="F5" s="604"/>
      <c r="G5" s="604"/>
      <c r="H5" s="604"/>
      <c r="I5" s="604"/>
    </row>
    <row r="6" spans="1:13" ht="15" customHeight="1" x14ac:dyDescent="0.25">
      <c r="A6" s="243" t="s">
        <v>5</v>
      </c>
    </row>
    <row r="7" spans="1:13" ht="15" customHeight="1" x14ac:dyDescent="0.25">
      <c r="A7" s="243" t="s">
        <v>23</v>
      </c>
    </row>
    <row r="8" spans="1:13" ht="15" customHeight="1" x14ac:dyDescent="0.25">
      <c r="A8" s="243"/>
    </row>
    <row r="9" spans="1:13" ht="15.75" customHeight="1" x14ac:dyDescent="0.25">
      <c r="A9" s="819" t="s">
        <v>176</v>
      </c>
      <c r="B9" s="604"/>
      <c r="C9" s="604"/>
      <c r="D9" s="604"/>
      <c r="E9" s="604"/>
      <c r="F9" s="604"/>
      <c r="G9" s="604"/>
      <c r="H9" s="604"/>
      <c r="I9" s="604"/>
    </row>
    <row r="10" spans="1:13" ht="13.5" customHeight="1" x14ac:dyDescent="0.3">
      <c r="A10" s="820" t="s">
        <v>177</v>
      </c>
      <c r="B10" s="604"/>
      <c r="C10" s="604"/>
      <c r="D10" s="604"/>
      <c r="E10" s="604"/>
      <c r="F10" s="604"/>
      <c r="G10" s="604"/>
      <c r="H10" s="604"/>
      <c r="I10" s="604"/>
      <c r="M10" s="257"/>
    </row>
    <row r="11" spans="1:13" ht="15.75" customHeight="1" x14ac:dyDescent="0.25">
      <c r="A11" s="820" t="s">
        <v>210</v>
      </c>
      <c r="B11" s="604"/>
      <c r="C11" s="604"/>
      <c r="D11" s="604"/>
      <c r="E11" s="604"/>
      <c r="F11" s="604"/>
      <c r="G11" s="604"/>
      <c r="H11" s="604"/>
      <c r="I11" s="604"/>
    </row>
    <row r="12" spans="1:13" ht="15.75" customHeight="1" x14ac:dyDescent="0.25">
      <c r="A12" s="596"/>
      <c r="B12"/>
      <c r="D12"/>
    </row>
    <row r="13" spans="1:13" ht="13.5" customHeight="1" x14ac:dyDescent="0.25">
      <c r="F13" s="601" t="s">
        <v>2</v>
      </c>
      <c r="G13" s="601"/>
      <c r="H13" s="601"/>
      <c r="I13" s="601"/>
    </row>
    <row r="14" spans="1:13" ht="14.25" customHeight="1" x14ac:dyDescent="0.25">
      <c r="F14" s="597" t="s">
        <v>162</v>
      </c>
      <c r="G14" s="604"/>
      <c r="H14" s="604"/>
      <c r="I14" s="604"/>
    </row>
    <row r="15" spans="1:13" ht="14.25" customHeight="1" x14ac:dyDescent="0.25">
      <c r="F15" s="603" t="s">
        <v>1</v>
      </c>
      <c r="G15" s="604"/>
      <c r="H15" s="604"/>
      <c r="I15" s="604"/>
    </row>
    <row r="16" spans="1:13" ht="16.5" customHeight="1" x14ac:dyDescent="0.25">
      <c r="F16" s="6"/>
    </row>
    <row r="17" spans="1:13" ht="15" customHeight="1" x14ac:dyDescent="0.3">
      <c r="A17" s="805" t="s">
        <v>43</v>
      </c>
      <c r="B17" s="805"/>
      <c r="C17" s="805"/>
      <c r="D17" s="805"/>
      <c r="E17" s="805"/>
      <c r="F17" s="805"/>
      <c r="G17" s="805"/>
      <c r="H17" s="805"/>
      <c r="I17" s="805"/>
    </row>
    <row r="18" spans="1:13" ht="15" customHeight="1" x14ac:dyDescent="0.3">
      <c r="A18" s="805" t="s">
        <v>29</v>
      </c>
      <c r="B18" s="805"/>
      <c r="C18" s="805"/>
      <c r="D18" s="805"/>
      <c r="E18" s="805"/>
      <c r="F18" s="805"/>
      <c r="G18" s="805"/>
      <c r="H18" s="805"/>
      <c r="I18" s="805"/>
    </row>
    <row r="19" spans="1:13" ht="13.5" customHeight="1" x14ac:dyDescent="0.3">
      <c r="A19" s="375"/>
      <c r="B19" s="375"/>
      <c r="C19" s="375"/>
      <c r="D19" s="375"/>
      <c r="E19" s="375"/>
      <c r="F19" s="375"/>
      <c r="G19" s="375"/>
      <c r="H19" s="375"/>
      <c r="I19" s="375"/>
    </row>
    <row r="20" spans="1:13" ht="13.5" customHeight="1" x14ac:dyDescent="0.25">
      <c r="B20" s="2"/>
      <c r="C20" s="1"/>
      <c r="D20" s="2"/>
      <c r="H20" s="806" t="s">
        <v>6</v>
      </c>
      <c r="I20" s="807"/>
    </row>
    <row r="21" spans="1:13" s="95" customFormat="1" ht="13" x14ac:dyDescent="0.3">
      <c r="A21" s="154" t="s">
        <v>25</v>
      </c>
      <c r="B21" s="130" t="s">
        <v>18</v>
      </c>
      <c r="C21" s="130" t="s">
        <v>17</v>
      </c>
      <c r="D21" s="158" t="s">
        <v>19</v>
      </c>
      <c r="E21" s="808" t="s">
        <v>458</v>
      </c>
      <c r="F21" s="808" t="s">
        <v>300</v>
      </c>
      <c r="G21" s="811" t="s">
        <v>459</v>
      </c>
      <c r="H21" s="808" t="s">
        <v>460</v>
      </c>
      <c r="I21" s="814" t="s">
        <v>44</v>
      </c>
    </row>
    <row r="22" spans="1:13" s="95" customFormat="1" ht="13" x14ac:dyDescent="0.3">
      <c r="A22" s="58" t="s">
        <v>26</v>
      </c>
      <c r="B22" s="98"/>
      <c r="C22" s="98"/>
      <c r="D22" s="159" t="s">
        <v>20</v>
      </c>
      <c r="E22" s="809"/>
      <c r="F22" s="809"/>
      <c r="G22" s="812"/>
      <c r="H22" s="809"/>
      <c r="I22" s="815"/>
    </row>
    <row r="23" spans="1:13" s="95" customFormat="1" ht="13" x14ac:dyDescent="0.3">
      <c r="A23" s="58" t="s">
        <v>27</v>
      </c>
      <c r="B23" s="98"/>
      <c r="C23" s="58"/>
      <c r="D23" s="160" t="s">
        <v>30</v>
      </c>
      <c r="E23" s="809"/>
      <c r="F23" s="809"/>
      <c r="G23" s="812"/>
      <c r="H23" s="809"/>
      <c r="I23" s="815"/>
    </row>
    <row r="24" spans="1:13" s="95" customFormat="1" ht="13" x14ac:dyDescent="0.3">
      <c r="A24" s="132"/>
      <c r="B24" s="316"/>
      <c r="C24" s="132"/>
      <c r="D24" s="99">
        <v>45291</v>
      </c>
      <c r="E24" s="810"/>
      <c r="F24" s="810"/>
      <c r="G24" s="813"/>
      <c r="H24" s="810"/>
      <c r="I24" s="816"/>
    </row>
    <row r="25" spans="1:13" s="101" customFormat="1" ht="13" x14ac:dyDescent="0.3">
      <c r="A25" s="161">
        <v>0</v>
      </c>
      <c r="B25" s="161">
        <v>1</v>
      </c>
      <c r="C25" s="161" t="s">
        <v>15</v>
      </c>
      <c r="D25" s="161">
        <v>3</v>
      </c>
      <c r="E25" s="133">
        <v>4</v>
      </c>
      <c r="F25" s="133">
        <v>5</v>
      </c>
      <c r="G25" s="133">
        <v>6</v>
      </c>
      <c r="H25" s="133">
        <v>7</v>
      </c>
      <c r="I25" s="100">
        <v>8</v>
      </c>
    </row>
    <row r="26" spans="1:13" ht="15.5" x14ac:dyDescent="0.35">
      <c r="A26" s="167" t="s">
        <v>31</v>
      </c>
      <c r="B26" s="168" t="s">
        <v>21</v>
      </c>
      <c r="C26" s="169">
        <f>D26+E26+F26+G26+H26+I26</f>
        <v>2367205.9989999998</v>
      </c>
      <c r="D26" s="77">
        <f>D28+D50+D56</f>
        <v>642577.46900000004</v>
      </c>
      <c r="E26" s="77">
        <f t="shared" ref="E26:I27" si="0">E28+E50+E56</f>
        <v>500371.5</v>
      </c>
      <c r="F26" s="77">
        <f t="shared" si="0"/>
        <v>618048.85</v>
      </c>
      <c r="G26" s="77">
        <f t="shared" si="0"/>
        <v>262174.45</v>
      </c>
      <c r="H26" s="77">
        <f t="shared" si="0"/>
        <v>120336.91</v>
      </c>
      <c r="I26" s="77">
        <f t="shared" si="0"/>
        <v>223696.82</v>
      </c>
      <c r="J26" s="68"/>
      <c r="M26" s="268"/>
    </row>
    <row r="27" spans="1:13" ht="13" thickBot="1" x14ac:dyDescent="0.3">
      <c r="A27" s="170"/>
      <c r="B27" s="171" t="s">
        <v>22</v>
      </c>
      <c r="C27" s="169">
        <f t="shared" ref="C27:C75" si="1">D27+E27+F27+G27+H27+I27</f>
        <v>2367205.9989999998</v>
      </c>
      <c r="D27" s="77">
        <f>D29+D51+D57</f>
        <v>642577.46900000004</v>
      </c>
      <c r="E27" s="77">
        <f t="shared" si="0"/>
        <v>500371.5</v>
      </c>
      <c r="F27" s="77">
        <f t="shared" si="0"/>
        <v>618048.85</v>
      </c>
      <c r="G27" s="77">
        <f t="shared" si="0"/>
        <v>262174.45</v>
      </c>
      <c r="H27" s="77">
        <f t="shared" si="0"/>
        <v>120336.91</v>
      </c>
      <c r="I27" s="77">
        <f t="shared" si="0"/>
        <v>223696.82</v>
      </c>
      <c r="J27" s="68"/>
    </row>
    <row r="28" spans="1:13" ht="13" x14ac:dyDescent="0.3">
      <c r="A28" s="14" t="s">
        <v>37</v>
      </c>
      <c r="B28" s="3" t="s">
        <v>21</v>
      </c>
      <c r="C28" s="131">
        <f t="shared" si="1"/>
        <v>1863933.8529999999</v>
      </c>
      <c r="D28" s="131">
        <f>D30+D32+D34+D36</f>
        <v>461352.80300000001</v>
      </c>
      <c r="E28" s="131">
        <f t="shared" ref="E28:I29" si="2">E30+E32+E34+E36</f>
        <v>330708.5</v>
      </c>
      <c r="F28" s="131">
        <f t="shared" si="2"/>
        <v>547845.42999999993</v>
      </c>
      <c r="G28" s="131">
        <f t="shared" si="2"/>
        <v>218214.45</v>
      </c>
      <c r="H28" s="131">
        <f t="shared" si="2"/>
        <v>105951.91</v>
      </c>
      <c r="I28" s="131">
        <f t="shared" si="2"/>
        <v>199860.76</v>
      </c>
    </row>
    <row r="29" spans="1:13" ht="13" x14ac:dyDescent="0.3">
      <c r="A29" s="10" t="s">
        <v>28</v>
      </c>
      <c r="B29" s="4" t="s">
        <v>22</v>
      </c>
      <c r="C29" s="131">
        <f t="shared" si="1"/>
        <v>1863933.8529999999</v>
      </c>
      <c r="D29" s="131">
        <f>D31+D33+D35+D37</f>
        <v>461352.80300000001</v>
      </c>
      <c r="E29" s="131">
        <f t="shared" si="2"/>
        <v>330708.5</v>
      </c>
      <c r="F29" s="131">
        <f t="shared" si="2"/>
        <v>547845.42999999993</v>
      </c>
      <c r="G29" s="131">
        <f t="shared" si="2"/>
        <v>218214.45</v>
      </c>
      <c r="H29" s="131">
        <f t="shared" si="2"/>
        <v>105951.91</v>
      </c>
      <c r="I29" s="131">
        <f t="shared" si="2"/>
        <v>199860.76</v>
      </c>
    </row>
    <row r="30" spans="1:13" s="20" customFormat="1" ht="26" x14ac:dyDescent="0.3">
      <c r="A30" s="275" t="s">
        <v>130</v>
      </c>
      <c r="B30" s="63" t="s">
        <v>21</v>
      </c>
      <c r="C30" s="64">
        <f>D30+E30+F30+G30+H30+I30</f>
        <v>383127</v>
      </c>
      <c r="D30" s="64">
        <f>D82+D363</f>
        <v>791.87</v>
      </c>
      <c r="E30" s="64">
        <f t="shared" ref="E30:I31" si="3">E82+E363</f>
        <v>13176</v>
      </c>
      <c r="F30" s="64">
        <f t="shared" si="3"/>
        <v>105397</v>
      </c>
      <c r="G30" s="64">
        <f t="shared" si="3"/>
        <v>105397</v>
      </c>
      <c r="H30" s="64">
        <f t="shared" si="3"/>
        <v>105397</v>
      </c>
      <c r="I30" s="64">
        <f t="shared" si="3"/>
        <v>52968.13</v>
      </c>
    </row>
    <row r="31" spans="1:13" s="20" customFormat="1" ht="13" x14ac:dyDescent="0.3">
      <c r="A31" s="16"/>
      <c r="B31" s="62"/>
      <c r="C31" s="64">
        <f>D31+E31+F31+G31+H31+I31</f>
        <v>383127</v>
      </c>
      <c r="D31" s="64">
        <f>D83+D364</f>
        <v>791.87</v>
      </c>
      <c r="E31" s="64">
        <f t="shared" si="3"/>
        <v>13176</v>
      </c>
      <c r="F31" s="64">
        <f t="shared" si="3"/>
        <v>105397</v>
      </c>
      <c r="G31" s="64">
        <f t="shared" si="3"/>
        <v>105397</v>
      </c>
      <c r="H31" s="64">
        <f t="shared" si="3"/>
        <v>105397</v>
      </c>
      <c r="I31" s="64">
        <f t="shared" si="3"/>
        <v>52968.13</v>
      </c>
    </row>
    <row r="32" spans="1:13" s="20" customFormat="1" ht="13" x14ac:dyDescent="0.3">
      <c r="A32" s="17" t="s">
        <v>129</v>
      </c>
      <c r="B32" s="63" t="s">
        <v>21</v>
      </c>
      <c r="C32" s="64">
        <f t="shared" si="1"/>
        <v>359893.93</v>
      </c>
      <c r="D32" s="64">
        <f t="shared" ref="D32:I33" si="4">D84+D512</f>
        <v>333204.25</v>
      </c>
      <c r="E32" s="64">
        <f t="shared" si="4"/>
        <v>19599</v>
      </c>
      <c r="F32" s="64">
        <f t="shared" si="4"/>
        <v>249</v>
      </c>
      <c r="G32" s="64">
        <f t="shared" si="4"/>
        <v>1550</v>
      </c>
      <c r="H32" s="64">
        <f t="shared" si="4"/>
        <v>0</v>
      </c>
      <c r="I32" s="64">
        <f t="shared" si="4"/>
        <v>5291.68</v>
      </c>
    </row>
    <row r="33" spans="1:10" s="20" customFormat="1" ht="13" x14ac:dyDescent="0.3">
      <c r="A33" s="16" t="s">
        <v>42</v>
      </c>
      <c r="B33" s="62" t="s">
        <v>22</v>
      </c>
      <c r="C33" s="64">
        <f t="shared" si="1"/>
        <v>359893.93</v>
      </c>
      <c r="D33" s="64">
        <f t="shared" si="4"/>
        <v>333204.25</v>
      </c>
      <c r="E33" s="64">
        <f t="shared" si="4"/>
        <v>19599</v>
      </c>
      <c r="F33" s="64">
        <f t="shared" si="4"/>
        <v>249</v>
      </c>
      <c r="G33" s="64">
        <f t="shared" si="4"/>
        <v>1550</v>
      </c>
      <c r="H33" s="64">
        <f t="shared" si="4"/>
        <v>0</v>
      </c>
      <c r="I33" s="64">
        <f t="shared" si="4"/>
        <v>5291.68</v>
      </c>
    </row>
    <row r="34" spans="1:10" s="46" customFormat="1" ht="25.5" customHeight="1" x14ac:dyDescent="0.3">
      <c r="A34" s="334" t="s">
        <v>364</v>
      </c>
      <c r="B34" s="24" t="s">
        <v>21</v>
      </c>
      <c r="C34" s="52">
        <f t="shared" si="1"/>
        <v>115689</v>
      </c>
      <c r="D34" s="72">
        <f t="shared" ref="D34:I35" si="5">D86+D365+D514</f>
        <v>0</v>
      </c>
      <c r="E34" s="72">
        <f t="shared" si="5"/>
        <v>80800</v>
      </c>
      <c r="F34" s="72">
        <f t="shared" si="5"/>
        <v>34556</v>
      </c>
      <c r="G34" s="72">
        <f t="shared" si="5"/>
        <v>333</v>
      </c>
      <c r="H34" s="72">
        <f t="shared" si="5"/>
        <v>0</v>
      </c>
      <c r="I34" s="72">
        <f t="shared" si="5"/>
        <v>0</v>
      </c>
      <c r="J34" s="263"/>
    </row>
    <row r="35" spans="1:10" s="46" customFormat="1" ht="13" x14ac:dyDescent="0.3">
      <c r="A35" s="67"/>
      <c r="B35" s="26" t="s">
        <v>22</v>
      </c>
      <c r="C35" s="52">
        <f t="shared" si="1"/>
        <v>115689</v>
      </c>
      <c r="D35" s="72">
        <f t="shared" si="5"/>
        <v>0</v>
      </c>
      <c r="E35" s="72">
        <f t="shared" si="5"/>
        <v>80800</v>
      </c>
      <c r="F35" s="72">
        <f t="shared" si="5"/>
        <v>34556</v>
      </c>
      <c r="G35" s="72">
        <f t="shared" si="5"/>
        <v>333</v>
      </c>
      <c r="H35" s="72">
        <f t="shared" si="5"/>
        <v>0</v>
      </c>
      <c r="I35" s="72">
        <f t="shared" si="5"/>
        <v>0</v>
      </c>
      <c r="J35" s="263"/>
    </row>
    <row r="36" spans="1:10" ht="13" x14ac:dyDescent="0.3">
      <c r="A36" s="19" t="s">
        <v>78</v>
      </c>
      <c r="B36" s="3" t="s">
        <v>21</v>
      </c>
      <c r="C36" s="72">
        <f t="shared" si="1"/>
        <v>1005223.9230000002</v>
      </c>
      <c r="D36" s="52">
        <f>D38+D48</f>
        <v>127356.683</v>
      </c>
      <c r="E36" s="52">
        <f>E38+E48</f>
        <v>217133.5</v>
      </c>
      <c r="F36" s="52">
        <f t="shared" ref="E36:I37" si="6">F38+F48</f>
        <v>407643.43</v>
      </c>
      <c r="G36" s="52">
        <f t="shared" si="6"/>
        <v>110934.45000000001</v>
      </c>
      <c r="H36" s="52">
        <f t="shared" si="6"/>
        <v>554.9100000000002</v>
      </c>
      <c r="I36" s="52">
        <f t="shared" si="6"/>
        <v>141600.95000000001</v>
      </c>
    </row>
    <row r="37" spans="1:10" ht="13" x14ac:dyDescent="0.3">
      <c r="A37" s="16"/>
      <c r="B37" s="4" t="s">
        <v>22</v>
      </c>
      <c r="C37" s="72">
        <f t="shared" si="1"/>
        <v>1005223.9230000002</v>
      </c>
      <c r="D37" s="52">
        <f>D39+D49</f>
        <v>127356.683</v>
      </c>
      <c r="E37" s="52">
        <f t="shared" si="6"/>
        <v>217133.5</v>
      </c>
      <c r="F37" s="52">
        <f t="shared" si="6"/>
        <v>407643.43</v>
      </c>
      <c r="G37" s="52">
        <f t="shared" si="6"/>
        <v>110934.45000000001</v>
      </c>
      <c r="H37" s="52">
        <f t="shared" si="6"/>
        <v>554.9100000000002</v>
      </c>
      <c r="I37" s="52">
        <f t="shared" si="6"/>
        <v>141600.95000000001</v>
      </c>
    </row>
    <row r="38" spans="1:10" ht="13" x14ac:dyDescent="0.3">
      <c r="A38" s="15" t="s">
        <v>61</v>
      </c>
      <c r="B38" s="162" t="s">
        <v>21</v>
      </c>
      <c r="C38" s="72">
        <f t="shared" si="1"/>
        <v>740650.24300000002</v>
      </c>
      <c r="D38" s="64">
        <f>D40+D42+D44+D46</f>
        <v>126134.89300000001</v>
      </c>
      <c r="E38" s="64">
        <f t="shared" ref="E38:I39" si="7">E40+E42+E44+E46</f>
        <v>136546.5</v>
      </c>
      <c r="F38" s="64">
        <f t="shared" si="7"/>
        <v>385275.85</v>
      </c>
      <c r="G38" s="64">
        <f t="shared" si="7"/>
        <v>83823.110000000015</v>
      </c>
      <c r="H38" s="64">
        <f t="shared" si="7"/>
        <v>554.9100000000002</v>
      </c>
      <c r="I38" s="64">
        <f t="shared" si="7"/>
        <v>8314.98</v>
      </c>
    </row>
    <row r="39" spans="1:10" ht="13" x14ac:dyDescent="0.3">
      <c r="A39" s="30"/>
      <c r="B39" s="26" t="s">
        <v>22</v>
      </c>
      <c r="C39" s="72">
        <f t="shared" si="1"/>
        <v>740650.24300000002</v>
      </c>
      <c r="D39" s="64">
        <f>D41+D43+D45+D47</f>
        <v>126134.89300000001</v>
      </c>
      <c r="E39" s="64">
        <f t="shared" si="7"/>
        <v>136546.5</v>
      </c>
      <c r="F39" s="64">
        <f t="shared" si="7"/>
        <v>385275.85</v>
      </c>
      <c r="G39" s="64">
        <f t="shared" si="7"/>
        <v>83823.110000000015</v>
      </c>
      <c r="H39" s="64">
        <f t="shared" si="7"/>
        <v>554.9100000000002</v>
      </c>
      <c r="I39" s="64">
        <f t="shared" si="7"/>
        <v>8314.98</v>
      </c>
    </row>
    <row r="40" spans="1:10" x14ac:dyDescent="0.25">
      <c r="A40" s="28" t="s">
        <v>45</v>
      </c>
      <c r="B40" s="24" t="s">
        <v>21</v>
      </c>
      <c r="C40" s="72">
        <f t="shared" si="1"/>
        <v>688164.04300000006</v>
      </c>
      <c r="D40" s="53">
        <f t="shared" ref="D40:I41" si="8">D92+D371</f>
        <v>117353.63300000002</v>
      </c>
      <c r="E40" s="53">
        <f t="shared" si="8"/>
        <v>112970</v>
      </c>
      <c r="F40" s="53">
        <f t="shared" si="8"/>
        <v>365897.85</v>
      </c>
      <c r="G40" s="53">
        <f t="shared" si="8"/>
        <v>83823.110000000015</v>
      </c>
      <c r="H40" s="53">
        <f t="shared" si="8"/>
        <v>554.9100000000002</v>
      </c>
      <c r="I40" s="53">
        <f t="shared" si="8"/>
        <v>7564.5399999999991</v>
      </c>
    </row>
    <row r="41" spans="1:10" x14ac:dyDescent="0.25">
      <c r="A41" s="21"/>
      <c r="B41" s="26" t="s">
        <v>22</v>
      </c>
      <c r="C41" s="72">
        <f t="shared" si="1"/>
        <v>688164.04300000006</v>
      </c>
      <c r="D41" s="53">
        <f t="shared" si="8"/>
        <v>117353.63300000002</v>
      </c>
      <c r="E41" s="53">
        <f t="shared" si="8"/>
        <v>112970</v>
      </c>
      <c r="F41" s="53">
        <f t="shared" si="8"/>
        <v>365897.85</v>
      </c>
      <c r="G41" s="53">
        <f t="shared" si="8"/>
        <v>83823.110000000015</v>
      </c>
      <c r="H41" s="53">
        <f t="shared" si="8"/>
        <v>554.9100000000002</v>
      </c>
      <c r="I41" s="53">
        <f t="shared" si="8"/>
        <v>7564.5399999999991</v>
      </c>
    </row>
    <row r="42" spans="1:10" ht="13" x14ac:dyDescent="0.3">
      <c r="A42" s="15" t="s">
        <v>52</v>
      </c>
      <c r="B42" s="24" t="s">
        <v>21</v>
      </c>
      <c r="C42" s="72">
        <f t="shared" si="1"/>
        <v>29753.8</v>
      </c>
      <c r="D42" s="52">
        <f t="shared" ref="D42:I49" si="9">D520</f>
        <v>2266.8000000000002</v>
      </c>
      <c r="E42" s="52">
        <f t="shared" si="9"/>
        <v>9839</v>
      </c>
      <c r="F42" s="52">
        <f t="shared" si="9"/>
        <v>17648</v>
      </c>
      <c r="G42" s="52">
        <f t="shared" si="9"/>
        <v>0</v>
      </c>
      <c r="H42" s="52">
        <f t="shared" si="9"/>
        <v>0</v>
      </c>
      <c r="I42" s="52">
        <f t="shared" si="9"/>
        <v>0</v>
      </c>
    </row>
    <row r="43" spans="1:10" ht="13" x14ac:dyDescent="0.3">
      <c r="A43" s="30"/>
      <c r="B43" s="26" t="s">
        <v>22</v>
      </c>
      <c r="C43" s="72">
        <f t="shared" si="1"/>
        <v>29753.8</v>
      </c>
      <c r="D43" s="52">
        <f t="shared" si="9"/>
        <v>2266.8000000000002</v>
      </c>
      <c r="E43" s="52">
        <f t="shared" si="9"/>
        <v>9839</v>
      </c>
      <c r="F43" s="52">
        <f t="shared" si="9"/>
        <v>17648</v>
      </c>
      <c r="G43" s="52">
        <f t="shared" si="9"/>
        <v>0</v>
      </c>
      <c r="H43" s="52">
        <f t="shared" si="9"/>
        <v>0</v>
      </c>
      <c r="I43" s="52">
        <f t="shared" si="9"/>
        <v>0</v>
      </c>
    </row>
    <row r="44" spans="1:10" ht="13" x14ac:dyDescent="0.3">
      <c r="A44" s="15" t="s">
        <v>55</v>
      </c>
      <c r="B44" s="24" t="s">
        <v>21</v>
      </c>
      <c r="C44" s="72">
        <f t="shared" si="1"/>
        <v>1293.5</v>
      </c>
      <c r="D44" s="52">
        <f t="shared" si="9"/>
        <v>18.5</v>
      </c>
      <c r="E44" s="52">
        <f t="shared" si="9"/>
        <v>1275</v>
      </c>
      <c r="F44" s="52">
        <f t="shared" si="9"/>
        <v>0</v>
      </c>
      <c r="G44" s="52">
        <f t="shared" si="9"/>
        <v>0</v>
      </c>
      <c r="H44" s="52">
        <f t="shared" si="9"/>
        <v>0</v>
      </c>
      <c r="I44" s="52">
        <f t="shared" si="9"/>
        <v>0</v>
      </c>
    </row>
    <row r="45" spans="1:10" ht="13" x14ac:dyDescent="0.3">
      <c r="A45" s="30"/>
      <c r="B45" s="26" t="s">
        <v>22</v>
      </c>
      <c r="C45" s="72">
        <f t="shared" si="1"/>
        <v>1293.5</v>
      </c>
      <c r="D45" s="52">
        <f t="shared" si="9"/>
        <v>18.5</v>
      </c>
      <c r="E45" s="52">
        <f t="shared" si="9"/>
        <v>1275</v>
      </c>
      <c r="F45" s="52">
        <f t="shared" si="9"/>
        <v>0</v>
      </c>
      <c r="G45" s="52">
        <f t="shared" si="9"/>
        <v>0</v>
      </c>
      <c r="H45" s="52">
        <f t="shared" si="9"/>
        <v>0</v>
      </c>
      <c r="I45" s="52">
        <f t="shared" si="9"/>
        <v>0</v>
      </c>
    </row>
    <row r="46" spans="1:10" ht="13" x14ac:dyDescent="0.3">
      <c r="A46" s="15" t="s">
        <v>53</v>
      </c>
      <c r="B46" s="24" t="s">
        <v>21</v>
      </c>
      <c r="C46" s="72">
        <f t="shared" si="1"/>
        <v>21438.899999999998</v>
      </c>
      <c r="D46" s="52">
        <f t="shared" si="9"/>
        <v>6495.9599999999991</v>
      </c>
      <c r="E46" s="52">
        <f t="shared" si="9"/>
        <v>12462.5</v>
      </c>
      <c r="F46" s="52">
        <f t="shared" si="9"/>
        <v>1730</v>
      </c>
      <c r="G46" s="52">
        <f t="shared" si="9"/>
        <v>0</v>
      </c>
      <c r="H46" s="52">
        <f t="shared" si="9"/>
        <v>0</v>
      </c>
      <c r="I46" s="52">
        <f t="shared" si="9"/>
        <v>750.44</v>
      </c>
    </row>
    <row r="47" spans="1:10" ht="13" x14ac:dyDescent="0.3">
      <c r="A47" s="30"/>
      <c r="B47" s="26" t="s">
        <v>22</v>
      </c>
      <c r="C47" s="72">
        <f t="shared" si="1"/>
        <v>21438.899999999998</v>
      </c>
      <c r="D47" s="52">
        <f t="shared" si="9"/>
        <v>6495.9599999999991</v>
      </c>
      <c r="E47" s="52">
        <f>E525</f>
        <v>12462.5</v>
      </c>
      <c r="F47" s="52">
        <f t="shared" si="9"/>
        <v>1730</v>
      </c>
      <c r="G47" s="52">
        <f t="shared" si="9"/>
        <v>0</v>
      </c>
      <c r="H47" s="52">
        <f t="shared" si="9"/>
        <v>0</v>
      </c>
      <c r="I47" s="52">
        <f t="shared" si="9"/>
        <v>750.44</v>
      </c>
    </row>
    <row r="48" spans="1:10" ht="13" x14ac:dyDescent="0.3">
      <c r="A48" s="15" t="s">
        <v>54</v>
      </c>
      <c r="B48" s="24" t="s">
        <v>21</v>
      </c>
      <c r="C48" s="72">
        <f t="shared" si="1"/>
        <v>264573.68</v>
      </c>
      <c r="D48" s="52">
        <f t="shared" si="9"/>
        <v>1221.79</v>
      </c>
      <c r="E48" s="52">
        <f>E526</f>
        <v>80587</v>
      </c>
      <c r="F48" s="52">
        <f t="shared" si="9"/>
        <v>22367.58</v>
      </c>
      <c r="G48" s="52">
        <f t="shared" si="9"/>
        <v>27111.34</v>
      </c>
      <c r="H48" s="52">
        <f t="shared" si="9"/>
        <v>0</v>
      </c>
      <c r="I48" s="52">
        <f t="shared" si="9"/>
        <v>133285.97</v>
      </c>
    </row>
    <row r="49" spans="1:10" ht="13" x14ac:dyDescent="0.3">
      <c r="A49" s="30"/>
      <c r="B49" s="26" t="s">
        <v>22</v>
      </c>
      <c r="C49" s="72">
        <f t="shared" si="1"/>
        <v>264573.68</v>
      </c>
      <c r="D49" s="52">
        <f t="shared" si="9"/>
        <v>1221.79</v>
      </c>
      <c r="E49" s="52">
        <f>E527</f>
        <v>80587</v>
      </c>
      <c r="F49" s="52">
        <f t="shared" si="9"/>
        <v>22367.58</v>
      </c>
      <c r="G49" s="52">
        <f t="shared" si="9"/>
        <v>27111.34</v>
      </c>
      <c r="H49" s="52">
        <f t="shared" si="9"/>
        <v>0</v>
      </c>
      <c r="I49" s="52">
        <f t="shared" si="9"/>
        <v>133285.97</v>
      </c>
    </row>
    <row r="50" spans="1:10" s="46" customFormat="1" ht="13" x14ac:dyDescent="0.3">
      <c r="A50" s="47" t="s">
        <v>220</v>
      </c>
      <c r="B50" s="24" t="s">
        <v>21</v>
      </c>
      <c r="C50" s="131">
        <f t="shared" si="1"/>
        <v>156194.26999999999</v>
      </c>
      <c r="D50" s="131">
        <f>D52+D54</f>
        <v>87578.22</v>
      </c>
      <c r="E50" s="131">
        <f t="shared" ref="E50:I51" si="10">E52+E54</f>
        <v>50465</v>
      </c>
      <c r="F50" s="131">
        <f t="shared" si="10"/>
        <v>12070.900000000001</v>
      </c>
      <c r="G50" s="131">
        <f t="shared" si="10"/>
        <v>0</v>
      </c>
      <c r="H50" s="131">
        <f t="shared" si="10"/>
        <v>0</v>
      </c>
      <c r="I50" s="131">
        <f t="shared" si="10"/>
        <v>6080.15</v>
      </c>
      <c r="J50" s="263"/>
    </row>
    <row r="51" spans="1:10" s="46" customFormat="1" ht="13" x14ac:dyDescent="0.3">
      <c r="A51" s="21" t="s">
        <v>47</v>
      </c>
      <c r="B51" s="26" t="s">
        <v>22</v>
      </c>
      <c r="C51" s="131">
        <f t="shared" si="1"/>
        <v>156194.26999999999</v>
      </c>
      <c r="D51" s="131">
        <f>D53+D55</f>
        <v>87578.22</v>
      </c>
      <c r="E51" s="131">
        <f t="shared" si="10"/>
        <v>50465</v>
      </c>
      <c r="F51" s="131">
        <f t="shared" si="10"/>
        <v>12070.900000000001</v>
      </c>
      <c r="G51" s="131">
        <f t="shared" si="10"/>
        <v>0</v>
      </c>
      <c r="H51" s="131">
        <f t="shared" si="10"/>
        <v>0</v>
      </c>
      <c r="I51" s="131">
        <f t="shared" si="10"/>
        <v>6080.15</v>
      </c>
      <c r="J51" s="263"/>
    </row>
    <row r="52" spans="1:10" s="46" customFormat="1" ht="25.5" customHeight="1" x14ac:dyDescent="0.3">
      <c r="A52" s="217" t="s">
        <v>127</v>
      </c>
      <c r="B52" s="24" t="s">
        <v>21</v>
      </c>
      <c r="C52" s="52">
        <f t="shared" si="1"/>
        <v>89307.15</v>
      </c>
      <c r="D52" s="72">
        <f>D96</f>
        <v>67259</v>
      </c>
      <c r="E52" s="72">
        <f t="shared" ref="E52:I55" si="11">E96</f>
        <v>15968</v>
      </c>
      <c r="F52" s="72">
        <f t="shared" si="11"/>
        <v>0</v>
      </c>
      <c r="G52" s="72">
        <f t="shared" si="11"/>
        <v>0</v>
      </c>
      <c r="H52" s="72">
        <f t="shared" si="11"/>
        <v>0</v>
      </c>
      <c r="I52" s="72">
        <f t="shared" si="11"/>
        <v>6080.15</v>
      </c>
      <c r="J52" s="263"/>
    </row>
    <row r="53" spans="1:10" s="46" customFormat="1" ht="13" x14ac:dyDescent="0.3">
      <c r="A53" s="67"/>
      <c r="B53" s="26" t="s">
        <v>22</v>
      </c>
      <c r="C53" s="52">
        <f t="shared" si="1"/>
        <v>89307.15</v>
      </c>
      <c r="D53" s="72">
        <f>D97</f>
        <v>67259</v>
      </c>
      <c r="E53" s="72">
        <f t="shared" si="11"/>
        <v>15968</v>
      </c>
      <c r="F53" s="72">
        <f t="shared" si="11"/>
        <v>0</v>
      </c>
      <c r="G53" s="72">
        <f t="shared" si="11"/>
        <v>0</v>
      </c>
      <c r="H53" s="72">
        <f t="shared" si="11"/>
        <v>0</v>
      </c>
      <c r="I53" s="72">
        <f t="shared" si="11"/>
        <v>6080.15</v>
      </c>
      <c r="J53" s="263"/>
    </row>
    <row r="54" spans="1:10" x14ac:dyDescent="0.25">
      <c r="A54" s="28" t="s">
        <v>45</v>
      </c>
      <c r="B54" s="24" t="s">
        <v>21</v>
      </c>
      <c r="C54" s="72">
        <f t="shared" si="1"/>
        <v>66887.12</v>
      </c>
      <c r="D54" s="53">
        <f>D98</f>
        <v>20319.22</v>
      </c>
      <c r="E54" s="53">
        <f t="shared" si="11"/>
        <v>34497</v>
      </c>
      <c r="F54" s="53">
        <f t="shared" si="11"/>
        <v>12070.900000000001</v>
      </c>
      <c r="G54" s="53">
        <f t="shared" si="11"/>
        <v>0</v>
      </c>
      <c r="H54" s="53">
        <f t="shared" si="11"/>
        <v>0</v>
      </c>
      <c r="I54" s="53">
        <f t="shared" si="11"/>
        <v>0</v>
      </c>
    </row>
    <row r="55" spans="1:10" x14ac:dyDescent="0.25">
      <c r="A55" s="21"/>
      <c r="B55" s="26" t="s">
        <v>22</v>
      </c>
      <c r="C55" s="72">
        <f t="shared" si="1"/>
        <v>66887.12</v>
      </c>
      <c r="D55" s="53">
        <f>D99</f>
        <v>20319.22</v>
      </c>
      <c r="E55" s="53">
        <f t="shared" si="11"/>
        <v>34497</v>
      </c>
      <c r="F55" s="53">
        <f t="shared" si="11"/>
        <v>12070.900000000001</v>
      </c>
      <c r="G55" s="53">
        <f t="shared" si="11"/>
        <v>0</v>
      </c>
      <c r="H55" s="53">
        <f t="shared" si="11"/>
        <v>0</v>
      </c>
      <c r="I55" s="53">
        <f t="shared" si="11"/>
        <v>0</v>
      </c>
    </row>
    <row r="56" spans="1:10" ht="13" x14ac:dyDescent="0.3">
      <c r="A56" s="14" t="s">
        <v>36</v>
      </c>
      <c r="B56" s="162" t="s">
        <v>21</v>
      </c>
      <c r="C56" s="131">
        <f t="shared" si="1"/>
        <v>347077.87599999999</v>
      </c>
      <c r="D56" s="131">
        <f>D58+D60+D62</f>
        <v>93646.446000000011</v>
      </c>
      <c r="E56" s="131">
        <f t="shared" ref="E56:I57" si="12">E58+E60+E62</f>
        <v>119198</v>
      </c>
      <c r="F56" s="131">
        <f t="shared" si="12"/>
        <v>58132.520000000004</v>
      </c>
      <c r="G56" s="131">
        <f t="shared" si="12"/>
        <v>43960</v>
      </c>
      <c r="H56" s="131">
        <f t="shared" si="12"/>
        <v>14385</v>
      </c>
      <c r="I56" s="131">
        <f t="shared" si="12"/>
        <v>17755.909999999996</v>
      </c>
    </row>
    <row r="57" spans="1:10" ht="13" x14ac:dyDescent="0.3">
      <c r="A57" s="12" t="s">
        <v>51</v>
      </c>
      <c r="B57" s="4" t="s">
        <v>22</v>
      </c>
      <c r="C57" s="131">
        <f t="shared" si="1"/>
        <v>347077.87599999999</v>
      </c>
      <c r="D57" s="131">
        <f>D59+D61+D63</f>
        <v>93646.446000000011</v>
      </c>
      <c r="E57" s="131">
        <f t="shared" si="12"/>
        <v>119198</v>
      </c>
      <c r="F57" s="131">
        <f t="shared" si="12"/>
        <v>58132.520000000004</v>
      </c>
      <c r="G57" s="131">
        <f t="shared" si="12"/>
        <v>43960</v>
      </c>
      <c r="H57" s="131">
        <f t="shared" si="12"/>
        <v>14385</v>
      </c>
      <c r="I57" s="131">
        <f t="shared" si="12"/>
        <v>17755.909999999996</v>
      </c>
    </row>
    <row r="58" spans="1:10" s="212" customFormat="1" ht="26" x14ac:dyDescent="0.3">
      <c r="A58" s="183" t="s">
        <v>11</v>
      </c>
      <c r="B58" s="63" t="s">
        <v>21</v>
      </c>
      <c r="C58" s="64">
        <f>D58+E58+F58+G58+H58+I58</f>
        <v>28294.950000000004</v>
      </c>
      <c r="D58" s="64">
        <f t="shared" ref="D58:I59" si="13">D102+D530</f>
        <v>26417.070000000003</v>
      </c>
      <c r="E58" s="64">
        <f t="shared" si="13"/>
        <v>24</v>
      </c>
      <c r="F58" s="64">
        <f t="shared" si="13"/>
        <v>0</v>
      </c>
      <c r="G58" s="64">
        <f t="shared" si="13"/>
        <v>0</v>
      </c>
      <c r="H58" s="64">
        <f t="shared" si="13"/>
        <v>0</v>
      </c>
      <c r="I58" s="64">
        <f t="shared" si="13"/>
        <v>1853.8799999999999</v>
      </c>
    </row>
    <row r="59" spans="1:10" s="212" customFormat="1" ht="13" x14ac:dyDescent="0.3">
      <c r="A59" s="16"/>
      <c r="B59" s="62" t="s">
        <v>22</v>
      </c>
      <c r="C59" s="64">
        <f>D59+E59+F59+G59+H59+I59</f>
        <v>28294.950000000004</v>
      </c>
      <c r="D59" s="64">
        <f t="shared" si="13"/>
        <v>26417.070000000003</v>
      </c>
      <c r="E59" s="64">
        <f t="shared" si="13"/>
        <v>24</v>
      </c>
      <c r="F59" s="64">
        <f t="shared" si="13"/>
        <v>0</v>
      </c>
      <c r="G59" s="64">
        <f t="shared" si="13"/>
        <v>0</v>
      </c>
      <c r="H59" s="64">
        <f t="shared" si="13"/>
        <v>0</v>
      </c>
      <c r="I59" s="64">
        <f t="shared" si="13"/>
        <v>1853.8799999999999</v>
      </c>
    </row>
    <row r="60" spans="1:10" s="214" customFormat="1" ht="26" x14ac:dyDescent="0.3">
      <c r="A60" s="334" t="s">
        <v>364</v>
      </c>
      <c r="B60" s="304" t="s">
        <v>21</v>
      </c>
      <c r="C60" s="261">
        <f>D60+E60+F60+G60+H60+I60</f>
        <v>15837</v>
      </c>
      <c r="D60" s="261">
        <f>D532</f>
        <v>0</v>
      </c>
      <c r="E60" s="261">
        <f t="shared" ref="E60:I61" si="14">E532</f>
        <v>15837</v>
      </c>
      <c r="F60" s="261">
        <f t="shared" si="14"/>
        <v>0</v>
      </c>
      <c r="G60" s="261">
        <f t="shared" si="14"/>
        <v>0</v>
      </c>
      <c r="H60" s="261">
        <f t="shared" si="14"/>
        <v>0</v>
      </c>
      <c r="I60" s="261">
        <f t="shared" si="14"/>
        <v>0</v>
      </c>
    </row>
    <row r="61" spans="1:10" s="214" customFormat="1" ht="13" x14ac:dyDescent="0.3">
      <c r="A61" s="228"/>
      <c r="B61" s="229" t="s">
        <v>22</v>
      </c>
      <c r="C61" s="261">
        <f>D61+E61+F61+G61+H61+I61</f>
        <v>15837</v>
      </c>
      <c r="D61" s="261">
        <f>D533</f>
        <v>0</v>
      </c>
      <c r="E61" s="261">
        <f t="shared" si="14"/>
        <v>15837</v>
      </c>
      <c r="F61" s="261">
        <f t="shared" si="14"/>
        <v>0</v>
      </c>
      <c r="G61" s="261">
        <f t="shared" si="14"/>
        <v>0</v>
      </c>
      <c r="H61" s="261">
        <f t="shared" si="14"/>
        <v>0</v>
      </c>
      <c r="I61" s="261">
        <f t="shared" si="14"/>
        <v>0</v>
      </c>
    </row>
    <row r="62" spans="1:10" ht="13" x14ac:dyDescent="0.3">
      <c r="A62" s="19" t="s">
        <v>78</v>
      </c>
      <c r="B62" s="3" t="s">
        <v>21</v>
      </c>
      <c r="C62" s="72">
        <f t="shared" si="1"/>
        <v>302945.92599999998</v>
      </c>
      <c r="D62" s="52">
        <f>D64+D74</f>
        <v>67229.376000000004</v>
      </c>
      <c r="E62" s="52">
        <f t="shared" ref="E62:I63" si="15">E64+E74</f>
        <v>103337</v>
      </c>
      <c r="F62" s="52">
        <f t="shared" si="15"/>
        <v>58132.520000000004</v>
      </c>
      <c r="G62" s="52">
        <f t="shared" si="15"/>
        <v>43960</v>
      </c>
      <c r="H62" s="52">
        <f t="shared" si="15"/>
        <v>14385</v>
      </c>
      <c r="I62" s="52">
        <f t="shared" si="15"/>
        <v>15902.029999999997</v>
      </c>
    </row>
    <row r="63" spans="1:10" ht="13" x14ac:dyDescent="0.3">
      <c r="A63" s="16"/>
      <c r="B63" s="4" t="s">
        <v>22</v>
      </c>
      <c r="C63" s="72">
        <f t="shared" si="1"/>
        <v>302945.92599999998</v>
      </c>
      <c r="D63" s="52">
        <f>D65+D75</f>
        <v>67229.376000000004</v>
      </c>
      <c r="E63" s="52">
        <f t="shared" si="15"/>
        <v>103337</v>
      </c>
      <c r="F63" s="52">
        <f t="shared" si="15"/>
        <v>58132.520000000004</v>
      </c>
      <c r="G63" s="52">
        <f t="shared" si="15"/>
        <v>43960</v>
      </c>
      <c r="H63" s="52">
        <f t="shared" si="15"/>
        <v>14385</v>
      </c>
      <c r="I63" s="52">
        <f t="shared" si="15"/>
        <v>15902.029999999997</v>
      </c>
    </row>
    <row r="64" spans="1:10" ht="13" x14ac:dyDescent="0.3">
      <c r="A64" s="19" t="s">
        <v>56</v>
      </c>
      <c r="B64" s="162" t="s">
        <v>21</v>
      </c>
      <c r="C64" s="72">
        <f t="shared" si="1"/>
        <v>293910.516</v>
      </c>
      <c r="D64" s="52">
        <f>D66+D68+D70+D72</f>
        <v>66405.966</v>
      </c>
      <c r="E64" s="52">
        <f t="shared" ref="E64:I65" si="16">E66+E68+E70+E72</f>
        <v>95171</v>
      </c>
      <c r="F64" s="52">
        <f t="shared" si="16"/>
        <v>58132.520000000004</v>
      </c>
      <c r="G64" s="52">
        <f t="shared" si="16"/>
        <v>43960</v>
      </c>
      <c r="H64" s="52">
        <f t="shared" si="16"/>
        <v>14385</v>
      </c>
      <c r="I64" s="52">
        <f t="shared" si="16"/>
        <v>15856.029999999997</v>
      </c>
    </row>
    <row r="65" spans="1:9" x14ac:dyDescent="0.25">
      <c r="A65" s="10"/>
      <c r="B65" s="4" t="s">
        <v>22</v>
      </c>
      <c r="C65" s="72">
        <f t="shared" si="1"/>
        <v>293910.516</v>
      </c>
      <c r="D65" s="52">
        <f>D67+D69+D71+D73</f>
        <v>66405.966</v>
      </c>
      <c r="E65" s="52">
        <f t="shared" si="16"/>
        <v>95171</v>
      </c>
      <c r="F65" s="52">
        <f t="shared" si="16"/>
        <v>58132.520000000004</v>
      </c>
      <c r="G65" s="52">
        <f t="shared" si="16"/>
        <v>43960</v>
      </c>
      <c r="H65" s="52">
        <f t="shared" si="16"/>
        <v>14385</v>
      </c>
      <c r="I65" s="52">
        <f t="shared" si="16"/>
        <v>15856.029999999997</v>
      </c>
    </row>
    <row r="66" spans="1:9" x14ac:dyDescent="0.25">
      <c r="A66" s="28" t="s">
        <v>45</v>
      </c>
      <c r="B66" s="24" t="s">
        <v>21</v>
      </c>
      <c r="C66" s="72">
        <f t="shared" si="1"/>
        <v>250566.18900000001</v>
      </c>
      <c r="D66" s="53">
        <f t="shared" ref="D66:I67" si="17">D379+D108</f>
        <v>59600.879000000001</v>
      </c>
      <c r="E66" s="53">
        <f t="shared" si="17"/>
        <v>64655</v>
      </c>
      <c r="F66" s="53">
        <f t="shared" si="17"/>
        <v>57316.520000000004</v>
      </c>
      <c r="G66" s="53">
        <f t="shared" si="17"/>
        <v>43960</v>
      </c>
      <c r="H66" s="53">
        <f t="shared" si="17"/>
        <v>14385</v>
      </c>
      <c r="I66" s="53">
        <f t="shared" si="17"/>
        <v>10648.789999999997</v>
      </c>
    </row>
    <row r="67" spans="1:9" x14ac:dyDescent="0.25">
      <c r="A67" s="21"/>
      <c r="B67" s="26" t="s">
        <v>22</v>
      </c>
      <c r="C67" s="72">
        <f t="shared" si="1"/>
        <v>250566.18900000001</v>
      </c>
      <c r="D67" s="53">
        <f t="shared" si="17"/>
        <v>59600.879000000001</v>
      </c>
      <c r="E67" s="53">
        <f t="shared" si="17"/>
        <v>64655</v>
      </c>
      <c r="F67" s="53">
        <f t="shared" si="17"/>
        <v>57316.520000000004</v>
      </c>
      <c r="G67" s="53">
        <f t="shared" si="17"/>
        <v>43960</v>
      </c>
      <c r="H67" s="53">
        <f t="shared" si="17"/>
        <v>14385</v>
      </c>
      <c r="I67" s="53">
        <f t="shared" si="17"/>
        <v>10648.789999999997</v>
      </c>
    </row>
    <row r="68" spans="1:9" x14ac:dyDescent="0.25">
      <c r="A68" s="79" t="s">
        <v>52</v>
      </c>
      <c r="B68" s="162" t="s">
        <v>21</v>
      </c>
      <c r="C68" s="72">
        <f t="shared" si="1"/>
        <v>24795.82</v>
      </c>
      <c r="D68" s="52">
        <f t="shared" ref="D68:I75" si="18">D538</f>
        <v>1586.82</v>
      </c>
      <c r="E68" s="52">
        <f t="shared" si="18"/>
        <v>23209</v>
      </c>
      <c r="F68" s="52">
        <f t="shared" si="18"/>
        <v>0</v>
      </c>
      <c r="G68" s="52">
        <f t="shared" si="18"/>
        <v>0</v>
      </c>
      <c r="H68" s="52">
        <f t="shared" si="18"/>
        <v>0</v>
      </c>
      <c r="I68" s="52">
        <f t="shared" si="18"/>
        <v>0</v>
      </c>
    </row>
    <row r="69" spans="1:9" x14ac:dyDescent="0.25">
      <c r="A69" s="10"/>
      <c r="B69" s="4" t="s">
        <v>22</v>
      </c>
      <c r="C69" s="72">
        <f t="shared" si="1"/>
        <v>24795.82</v>
      </c>
      <c r="D69" s="52">
        <f t="shared" si="18"/>
        <v>1586.82</v>
      </c>
      <c r="E69" s="52">
        <f t="shared" si="18"/>
        <v>23209</v>
      </c>
      <c r="F69" s="52">
        <f t="shared" si="18"/>
        <v>0</v>
      </c>
      <c r="G69" s="52">
        <f t="shared" si="18"/>
        <v>0</v>
      </c>
      <c r="H69" s="52">
        <f t="shared" si="18"/>
        <v>0</v>
      </c>
      <c r="I69" s="52">
        <f t="shared" si="18"/>
        <v>0</v>
      </c>
    </row>
    <row r="70" spans="1:9" x14ac:dyDescent="0.25">
      <c r="A70" s="31" t="s">
        <v>55</v>
      </c>
      <c r="B70" s="162" t="s">
        <v>21</v>
      </c>
      <c r="C70" s="72">
        <f t="shared" si="1"/>
        <v>65</v>
      </c>
      <c r="D70" s="52">
        <f t="shared" si="18"/>
        <v>65</v>
      </c>
      <c r="E70" s="52">
        <f t="shared" si="18"/>
        <v>0</v>
      </c>
      <c r="F70" s="52">
        <f t="shared" si="18"/>
        <v>0</v>
      </c>
      <c r="G70" s="52">
        <f t="shared" si="18"/>
        <v>0</v>
      </c>
      <c r="H70" s="52">
        <f t="shared" si="18"/>
        <v>0</v>
      </c>
      <c r="I70" s="52">
        <f t="shared" si="18"/>
        <v>0</v>
      </c>
    </row>
    <row r="71" spans="1:9" x14ac:dyDescent="0.25">
      <c r="A71" s="10"/>
      <c r="B71" s="4" t="s">
        <v>22</v>
      </c>
      <c r="C71" s="72">
        <f t="shared" si="1"/>
        <v>65</v>
      </c>
      <c r="D71" s="52">
        <f t="shared" si="18"/>
        <v>65</v>
      </c>
      <c r="E71" s="52">
        <f t="shared" si="18"/>
        <v>0</v>
      </c>
      <c r="F71" s="52">
        <f t="shared" si="18"/>
        <v>0</v>
      </c>
      <c r="G71" s="52">
        <f t="shared" si="18"/>
        <v>0</v>
      </c>
      <c r="H71" s="52">
        <f t="shared" si="18"/>
        <v>0</v>
      </c>
      <c r="I71" s="52">
        <f t="shared" si="18"/>
        <v>0</v>
      </c>
    </row>
    <row r="72" spans="1:9" ht="13" x14ac:dyDescent="0.3">
      <c r="A72" s="32" t="s">
        <v>57</v>
      </c>
      <c r="B72" s="24" t="s">
        <v>21</v>
      </c>
      <c r="C72" s="72">
        <f t="shared" si="1"/>
        <v>18483.506999999998</v>
      </c>
      <c r="D72" s="52">
        <f t="shared" si="18"/>
        <v>5153.2669999999998</v>
      </c>
      <c r="E72" s="52">
        <f t="shared" si="18"/>
        <v>7307</v>
      </c>
      <c r="F72" s="52">
        <f t="shared" si="18"/>
        <v>816</v>
      </c>
      <c r="G72" s="52">
        <f t="shared" si="18"/>
        <v>0</v>
      </c>
      <c r="H72" s="52">
        <f t="shared" si="18"/>
        <v>0</v>
      </c>
      <c r="I72" s="52">
        <f t="shared" si="18"/>
        <v>5207.24</v>
      </c>
    </row>
    <row r="73" spans="1:9" x14ac:dyDescent="0.25">
      <c r="A73" s="12"/>
      <c r="B73" s="26" t="s">
        <v>22</v>
      </c>
      <c r="C73" s="72">
        <f t="shared" si="1"/>
        <v>18483.506999999998</v>
      </c>
      <c r="D73" s="52">
        <f t="shared" si="18"/>
        <v>5153.2669999999998</v>
      </c>
      <c r="E73" s="52">
        <f t="shared" si="18"/>
        <v>7307</v>
      </c>
      <c r="F73" s="52">
        <f t="shared" si="18"/>
        <v>816</v>
      </c>
      <c r="G73" s="52">
        <f t="shared" si="18"/>
        <v>0</v>
      </c>
      <c r="H73" s="52">
        <f t="shared" si="18"/>
        <v>0</v>
      </c>
      <c r="I73" s="52">
        <f t="shared" si="18"/>
        <v>5207.24</v>
      </c>
    </row>
    <row r="74" spans="1:9" ht="13" x14ac:dyDescent="0.3">
      <c r="A74" s="19" t="s">
        <v>62</v>
      </c>
      <c r="B74" s="24" t="s">
        <v>21</v>
      </c>
      <c r="C74" s="72">
        <f t="shared" si="1"/>
        <v>9035.41</v>
      </c>
      <c r="D74" s="52">
        <f t="shared" si="18"/>
        <v>823.41000000000008</v>
      </c>
      <c r="E74" s="52">
        <f t="shared" si="18"/>
        <v>8166</v>
      </c>
      <c r="F74" s="52">
        <f t="shared" si="18"/>
        <v>0</v>
      </c>
      <c r="G74" s="52">
        <f t="shared" si="18"/>
        <v>0</v>
      </c>
      <c r="H74" s="52">
        <f t="shared" si="18"/>
        <v>0</v>
      </c>
      <c r="I74" s="52">
        <f t="shared" si="18"/>
        <v>46</v>
      </c>
    </row>
    <row r="75" spans="1:9" x14ac:dyDescent="0.25">
      <c r="A75" s="12"/>
      <c r="B75" s="26" t="s">
        <v>22</v>
      </c>
      <c r="C75" s="72">
        <f t="shared" si="1"/>
        <v>9035.41</v>
      </c>
      <c r="D75" s="52">
        <f t="shared" si="18"/>
        <v>823.41000000000008</v>
      </c>
      <c r="E75" s="52">
        <f t="shared" si="18"/>
        <v>8166</v>
      </c>
      <c r="F75" s="52">
        <f t="shared" si="18"/>
        <v>0</v>
      </c>
      <c r="G75" s="52">
        <f t="shared" si="18"/>
        <v>0</v>
      </c>
      <c r="H75" s="52">
        <f t="shared" si="18"/>
        <v>0</v>
      </c>
      <c r="I75" s="52">
        <f t="shared" si="18"/>
        <v>46</v>
      </c>
    </row>
    <row r="76" spans="1:9" ht="13" x14ac:dyDescent="0.3">
      <c r="A76" s="681" t="s">
        <v>32</v>
      </c>
      <c r="B76" s="683"/>
      <c r="C76" s="683"/>
      <c r="D76" s="683"/>
      <c r="E76" s="683"/>
      <c r="F76" s="683"/>
      <c r="G76" s="683"/>
      <c r="H76" s="683"/>
      <c r="I76" s="684"/>
    </row>
    <row r="77" spans="1:9" ht="13" x14ac:dyDescent="0.3">
      <c r="A77" s="621" t="s">
        <v>24</v>
      </c>
      <c r="B77" s="622"/>
      <c r="C77" s="622"/>
      <c r="D77" s="622"/>
      <c r="E77" s="622"/>
      <c r="F77" s="622"/>
      <c r="G77" s="622"/>
      <c r="H77" s="622"/>
      <c r="I77" s="623"/>
    </row>
    <row r="78" spans="1:9" x14ac:dyDescent="0.25">
      <c r="A78" s="31" t="s">
        <v>31</v>
      </c>
      <c r="B78" s="29" t="s">
        <v>21</v>
      </c>
      <c r="C78" s="53">
        <f>D78+E78+F78+G78+H78+I78</f>
        <v>1198033.2420000001</v>
      </c>
      <c r="D78" s="53">
        <f>D80+D94+D100</f>
        <v>595000.12200000009</v>
      </c>
      <c r="E78" s="53">
        <f t="shared" ref="E78:I79" si="19">E80+E94+E100</f>
        <v>178392</v>
      </c>
      <c r="F78" s="53">
        <f t="shared" si="19"/>
        <v>330460.44</v>
      </c>
      <c r="G78" s="53">
        <f t="shared" si="19"/>
        <v>63859.180000000008</v>
      </c>
      <c r="H78" s="53">
        <f t="shared" si="19"/>
        <v>554.9100000000002</v>
      </c>
      <c r="I78" s="53">
        <f t="shared" si="19"/>
        <v>29766.589999999997</v>
      </c>
    </row>
    <row r="79" spans="1:9" ht="13" thickBot="1" x14ac:dyDescent="0.3">
      <c r="A79" s="69"/>
      <c r="B79" s="70" t="s">
        <v>22</v>
      </c>
      <c r="C79" s="53">
        <f t="shared" ref="C79:C109" si="20">D79+E79+F79+G79+H79+I79</f>
        <v>1198033.2420000001</v>
      </c>
      <c r="D79" s="53">
        <f>D81+D95+D101</f>
        <v>595000.12200000009</v>
      </c>
      <c r="E79" s="53">
        <f t="shared" si="19"/>
        <v>178392</v>
      </c>
      <c r="F79" s="53">
        <f t="shared" si="19"/>
        <v>330460.44</v>
      </c>
      <c r="G79" s="53">
        <f t="shared" si="19"/>
        <v>63859.180000000008</v>
      </c>
      <c r="H79" s="53">
        <f t="shared" si="19"/>
        <v>554.9100000000002</v>
      </c>
      <c r="I79" s="53">
        <f t="shared" si="19"/>
        <v>29766.589999999997</v>
      </c>
    </row>
    <row r="80" spans="1:9" ht="13" x14ac:dyDescent="0.3">
      <c r="A80" s="155" t="s">
        <v>37</v>
      </c>
      <c r="B80" s="29" t="s">
        <v>21</v>
      </c>
      <c r="C80" s="53">
        <f t="shared" si="20"/>
        <v>954168.43300000008</v>
      </c>
      <c r="D80" s="53">
        <f>D82+D84+D86+D88</f>
        <v>448704.45300000004</v>
      </c>
      <c r="E80" s="53">
        <f t="shared" ref="E80:I81" si="21">E82+E84+E86+E88</f>
        <v>109628</v>
      </c>
      <c r="F80" s="53">
        <f t="shared" si="21"/>
        <v>318389.53999999998</v>
      </c>
      <c r="G80" s="53">
        <f t="shared" si="21"/>
        <v>63859.180000000008</v>
      </c>
      <c r="H80" s="53">
        <f t="shared" si="21"/>
        <v>554.9100000000002</v>
      </c>
      <c r="I80" s="53">
        <f t="shared" si="21"/>
        <v>13032.349999999999</v>
      </c>
    </row>
    <row r="81" spans="1:10" x14ac:dyDescent="0.25">
      <c r="A81" s="21" t="s">
        <v>51</v>
      </c>
      <c r="B81" s="26" t="s">
        <v>22</v>
      </c>
      <c r="C81" s="53">
        <f t="shared" si="20"/>
        <v>954168.43300000008</v>
      </c>
      <c r="D81" s="53">
        <f>D83+D85+D87+D89</f>
        <v>448704.45300000004</v>
      </c>
      <c r="E81" s="53">
        <f t="shared" si="21"/>
        <v>109628</v>
      </c>
      <c r="F81" s="53">
        <f t="shared" si="21"/>
        <v>318389.53999999998</v>
      </c>
      <c r="G81" s="53">
        <f t="shared" si="21"/>
        <v>63859.180000000008</v>
      </c>
      <c r="H81" s="53">
        <f t="shared" si="21"/>
        <v>554.9100000000002</v>
      </c>
      <c r="I81" s="53">
        <f t="shared" si="21"/>
        <v>13032.349999999999</v>
      </c>
    </row>
    <row r="82" spans="1:10" ht="13" x14ac:dyDescent="0.3">
      <c r="A82" s="32" t="s">
        <v>131</v>
      </c>
      <c r="B82" s="24" t="s">
        <v>21</v>
      </c>
      <c r="C82" s="53">
        <f>D82+E82+F82+G82+H82+I82</f>
        <v>1008</v>
      </c>
      <c r="D82" s="53">
        <f t="shared" ref="D82:I83" si="22">D235</f>
        <v>791.87</v>
      </c>
      <c r="E82" s="53">
        <f t="shared" si="22"/>
        <v>0</v>
      </c>
      <c r="F82" s="53">
        <f t="shared" si="22"/>
        <v>0</v>
      </c>
      <c r="G82" s="53">
        <f t="shared" si="22"/>
        <v>0</v>
      </c>
      <c r="H82" s="53">
        <f t="shared" si="22"/>
        <v>0</v>
      </c>
      <c r="I82" s="53">
        <f t="shared" si="22"/>
        <v>216.13</v>
      </c>
    </row>
    <row r="83" spans="1:10" ht="13" x14ac:dyDescent="0.3">
      <c r="A83" s="67" t="s">
        <v>42</v>
      </c>
      <c r="B83" s="26" t="s">
        <v>22</v>
      </c>
      <c r="C83" s="53">
        <f>D83+E83+F83+G83+H83+I83</f>
        <v>1008</v>
      </c>
      <c r="D83" s="53">
        <f t="shared" si="22"/>
        <v>791.87</v>
      </c>
      <c r="E83" s="53">
        <f t="shared" si="22"/>
        <v>0</v>
      </c>
      <c r="F83" s="53">
        <f t="shared" si="22"/>
        <v>0</v>
      </c>
      <c r="G83" s="53">
        <f t="shared" si="22"/>
        <v>0</v>
      </c>
      <c r="H83" s="53">
        <f t="shared" si="22"/>
        <v>0</v>
      </c>
      <c r="I83" s="53">
        <f t="shared" si="22"/>
        <v>216.13</v>
      </c>
    </row>
    <row r="84" spans="1:10" ht="13" x14ac:dyDescent="0.3">
      <c r="A84" s="32" t="s">
        <v>128</v>
      </c>
      <c r="B84" s="24" t="s">
        <v>21</v>
      </c>
      <c r="C84" s="53">
        <f t="shared" si="20"/>
        <v>355142.63</v>
      </c>
      <c r="D84" s="53">
        <f t="shared" ref="D84:I85" si="23">D116+D212+D253</f>
        <v>330558.95</v>
      </c>
      <c r="E84" s="53">
        <f t="shared" si="23"/>
        <v>19332</v>
      </c>
      <c r="F84" s="53">
        <f t="shared" si="23"/>
        <v>0</v>
      </c>
      <c r="G84" s="53">
        <f t="shared" si="23"/>
        <v>0</v>
      </c>
      <c r="H84" s="53">
        <f t="shared" si="23"/>
        <v>0</v>
      </c>
      <c r="I84" s="53">
        <f t="shared" si="23"/>
        <v>5251.68</v>
      </c>
    </row>
    <row r="85" spans="1:10" ht="13" x14ac:dyDescent="0.3">
      <c r="A85" s="67" t="s">
        <v>42</v>
      </c>
      <c r="B85" s="26" t="s">
        <v>22</v>
      </c>
      <c r="C85" s="53">
        <f t="shared" si="20"/>
        <v>355142.63</v>
      </c>
      <c r="D85" s="53">
        <f t="shared" si="23"/>
        <v>330558.95</v>
      </c>
      <c r="E85" s="53">
        <f t="shared" si="23"/>
        <v>19332</v>
      </c>
      <c r="F85" s="53">
        <f t="shared" si="23"/>
        <v>0</v>
      </c>
      <c r="G85" s="53">
        <f t="shared" si="23"/>
        <v>0</v>
      </c>
      <c r="H85" s="53">
        <f t="shared" si="23"/>
        <v>0</v>
      </c>
      <c r="I85" s="53">
        <f t="shared" si="23"/>
        <v>5251.68</v>
      </c>
    </row>
    <row r="86" spans="1:10" s="20" customFormat="1" ht="25.5" customHeight="1" x14ac:dyDescent="0.3">
      <c r="A86" s="334" t="s">
        <v>364</v>
      </c>
      <c r="B86" s="63" t="s">
        <v>21</v>
      </c>
      <c r="C86" s="64">
        <f t="shared" si="20"/>
        <v>2358</v>
      </c>
      <c r="D86" s="64">
        <f>D138</f>
        <v>0</v>
      </c>
      <c r="E86" s="64">
        <f t="shared" ref="E86:I87" si="24">E138</f>
        <v>1572</v>
      </c>
      <c r="F86" s="64">
        <f t="shared" si="24"/>
        <v>786</v>
      </c>
      <c r="G86" s="64">
        <f t="shared" si="24"/>
        <v>0</v>
      </c>
      <c r="H86" s="64">
        <f t="shared" si="24"/>
        <v>0</v>
      </c>
      <c r="I86" s="64">
        <f t="shared" si="24"/>
        <v>0</v>
      </c>
      <c r="J86" s="216"/>
    </row>
    <row r="87" spans="1:10" s="20" customFormat="1" ht="13" x14ac:dyDescent="0.3">
      <c r="A87" s="16"/>
      <c r="B87" s="62" t="s">
        <v>22</v>
      </c>
      <c r="C87" s="64">
        <f t="shared" si="20"/>
        <v>2358</v>
      </c>
      <c r="D87" s="64">
        <f>D139</f>
        <v>0</v>
      </c>
      <c r="E87" s="64">
        <f t="shared" si="24"/>
        <v>1572</v>
      </c>
      <c r="F87" s="64">
        <f t="shared" si="24"/>
        <v>786</v>
      </c>
      <c r="G87" s="64">
        <f t="shared" si="24"/>
        <v>0</v>
      </c>
      <c r="H87" s="64">
        <f t="shared" si="24"/>
        <v>0</v>
      </c>
      <c r="I87" s="64">
        <f t="shared" si="24"/>
        <v>0</v>
      </c>
      <c r="J87" s="216"/>
    </row>
    <row r="88" spans="1:10" ht="13" x14ac:dyDescent="0.3">
      <c r="A88" s="19" t="s">
        <v>78</v>
      </c>
      <c r="B88" s="3" t="s">
        <v>21</v>
      </c>
      <c r="C88" s="53">
        <f t="shared" si="20"/>
        <v>595659.80300000007</v>
      </c>
      <c r="D88" s="72">
        <f>D90</f>
        <v>117353.63300000002</v>
      </c>
      <c r="E88" s="72">
        <f t="shared" ref="E88:I91" si="25">E90</f>
        <v>88724</v>
      </c>
      <c r="F88" s="72">
        <f t="shared" si="25"/>
        <v>317603.53999999998</v>
      </c>
      <c r="G88" s="72">
        <f t="shared" si="25"/>
        <v>63859.180000000008</v>
      </c>
      <c r="H88" s="72">
        <f t="shared" si="25"/>
        <v>554.9100000000002</v>
      </c>
      <c r="I88" s="72">
        <f t="shared" si="25"/>
        <v>7564.5399999999991</v>
      </c>
    </row>
    <row r="89" spans="1:10" ht="13" x14ac:dyDescent="0.3">
      <c r="A89" s="16"/>
      <c r="B89" s="4" t="s">
        <v>22</v>
      </c>
      <c r="C89" s="53">
        <f t="shared" si="20"/>
        <v>595659.80300000007</v>
      </c>
      <c r="D89" s="72">
        <f>D91</f>
        <v>117353.63300000002</v>
      </c>
      <c r="E89" s="72">
        <f t="shared" si="25"/>
        <v>88724</v>
      </c>
      <c r="F89" s="72">
        <f t="shared" si="25"/>
        <v>317603.53999999998</v>
      </c>
      <c r="G89" s="72">
        <f t="shared" si="25"/>
        <v>63859.180000000008</v>
      </c>
      <c r="H89" s="72">
        <f t="shared" si="25"/>
        <v>554.9100000000002</v>
      </c>
      <c r="I89" s="72">
        <f t="shared" si="25"/>
        <v>7564.5399999999991</v>
      </c>
    </row>
    <row r="90" spans="1:10" x14ac:dyDescent="0.25">
      <c r="A90" s="31" t="s">
        <v>66</v>
      </c>
      <c r="B90" s="29" t="s">
        <v>21</v>
      </c>
      <c r="C90" s="53">
        <f t="shared" si="20"/>
        <v>595659.80300000007</v>
      </c>
      <c r="D90" s="72">
        <f>D92</f>
        <v>117353.63300000002</v>
      </c>
      <c r="E90" s="72">
        <f t="shared" si="25"/>
        <v>88724</v>
      </c>
      <c r="F90" s="72">
        <f t="shared" si="25"/>
        <v>317603.53999999998</v>
      </c>
      <c r="G90" s="72">
        <f t="shared" si="25"/>
        <v>63859.180000000008</v>
      </c>
      <c r="H90" s="72">
        <f t="shared" si="25"/>
        <v>554.9100000000002</v>
      </c>
      <c r="I90" s="72">
        <f t="shared" si="25"/>
        <v>7564.5399999999991</v>
      </c>
    </row>
    <row r="91" spans="1:10" x14ac:dyDescent="0.25">
      <c r="A91" s="31"/>
      <c r="B91" s="29" t="s">
        <v>22</v>
      </c>
      <c r="C91" s="53">
        <f t="shared" si="20"/>
        <v>595659.80300000007</v>
      </c>
      <c r="D91" s="72">
        <f>D93</f>
        <v>117353.63300000002</v>
      </c>
      <c r="E91" s="72">
        <f t="shared" si="25"/>
        <v>88724</v>
      </c>
      <c r="F91" s="72">
        <f t="shared" si="25"/>
        <v>317603.53999999998</v>
      </c>
      <c r="G91" s="72">
        <f t="shared" si="25"/>
        <v>63859.180000000008</v>
      </c>
      <c r="H91" s="72">
        <f t="shared" si="25"/>
        <v>554.9100000000002</v>
      </c>
      <c r="I91" s="72">
        <f t="shared" si="25"/>
        <v>7564.5399999999991</v>
      </c>
    </row>
    <row r="92" spans="1:10" x14ac:dyDescent="0.25">
      <c r="A92" s="28" t="s">
        <v>45</v>
      </c>
      <c r="B92" s="24" t="s">
        <v>21</v>
      </c>
      <c r="C92" s="53">
        <f t="shared" si="20"/>
        <v>595659.80300000007</v>
      </c>
      <c r="D92" s="53">
        <f t="shared" ref="D92:I93" si="26">D146+D243+D271</f>
        <v>117353.63300000002</v>
      </c>
      <c r="E92" s="53">
        <f t="shared" si="26"/>
        <v>88724</v>
      </c>
      <c r="F92" s="53">
        <f t="shared" si="26"/>
        <v>317603.53999999998</v>
      </c>
      <c r="G92" s="53">
        <f t="shared" si="26"/>
        <v>63859.180000000008</v>
      </c>
      <c r="H92" s="53">
        <f t="shared" si="26"/>
        <v>554.9100000000002</v>
      </c>
      <c r="I92" s="53">
        <f t="shared" si="26"/>
        <v>7564.5399999999991</v>
      </c>
    </row>
    <row r="93" spans="1:10" x14ac:dyDescent="0.25">
      <c r="A93" s="21"/>
      <c r="B93" s="26" t="s">
        <v>22</v>
      </c>
      <c r="C93" s="53">
        <f t="shared" si="20"/>
        <v>595659.80300000007</v>
      </c>
      <c r="D93" s="53">
        <f t="shared" si="26"/>
        <v>117353.63300000002</v>
      </c>
      <c r="E93" s="53">
        <f t="shared" si="26"/>
        <v>88724</v>
      </c>
      <c r="F93" s="53">
        <f t="shared" si="26"/>
        <v>317603.53999999998</v>
      </c>
      <c r="G93" s="53">
        <f t="shared" si="26"/>
        <v>63859.180000000008</v>
      </c>
      <c r="H93" s="53">
        <f t="shared" si="26"/>
        <v>554.9100000000002</v>
      </c>
      <c r="I93" s="53">
        <f t="shared" si="26"/>
        <v>7564.5399999999991</v>
      </c>
    </row>
    <row r="94" spans="1:10" s="263" customFormat="1" ht="13" x14ac:dyDescent="0.3">
      <c r="A94" s="294" t="s">
        <v>220</v>
      </c>
      <c r="B94" s="221" t="s">
        <v>21</v>
      </c>
      <c r="C94" s="261">
        <f>C96</f>
        <v>89307.15</v>
      </c>
      <c r="D94" s="205">
        <f>D96+D98</f>
        <v>87578.22</v>
      </c>
      <c r="E94" s="205">
        <f t="shared" ref="E94:I95" si="27">E96+E98</f>
        <v>50465</v>
      </c>
      <c r="F94" s="205">
        <f t="shared" si="27"/>
        <v>12070.900000000001</v>
      </c>
      <c r="G94" s="205">
        <f t="shared" si="27"/>
        <v>0</v>
      </c>
      <c r="H94" s="205">
        <f t="shared" si="27"/>
        <v>0</v>
      </c>
      <c r="I94" s="205">
        <f t="shared" si="27"/>
        <v>6080.15</v>
      </c>
    </row>
    <row r="95" spans="1:10" s="263" customFormat="1" x14ac:dyDescent="0.25">
      <c r="A95" s="204" t="s">
        <v>47</v>
      </c>
      <c r="B95" s="221" t="s">
        <v>22</v>
      </c>
      <c r="C95" s="261">
        <f>C97</f>
        <v>89307.15</v>
      </c>
      <c r="D95" s="205">
        <f>D97+D99</f>
        <v>87578.22</v>
      </c>
      <c r="E95" s="205">
        <f t="shared" si="27"/>
        <v>50465</v>
      </c>
      <c r="F95" s="205">
        <f t="shared" si="27"/>
        <v>12070.900000000001</v>
      </c>
      <c r="G95" s="205">
        <f t="shared" si="27"/>
        <v>0</v>
      </c>
      <c r="H95" s="205">
        <f t="shared" si="27"/>
        <v>0</v>
      </c>
      <c r="I95" s="205">
        <f t="shared" si="27"/>
        <v>6080.15</v>
      </c>
    </row>
    <row r="96" spans="1:10" s="46" customFormat="1" ht="25.5" customHeight="1" x14ac:dyDescent="0.3">
      <c r="A96" s="217" t="s">
        <v>127</v>
      </c>
      <c r="B96" s="24" t="s">
        <v>21</v>
      </c>
      <c r="C96" s="52">
        <f>D96+E96+F96+G96+H96+I96</f>
        <v>89307.15</v>
      </c>
      <c r="D96" s="72">
        <f t="shared" ref="D96:I97" si="28">D156+D261</f>
        <v>67259</v>
      </c>
      <c r="E96" s="72">
        <f t="shared" si="28"/>
        <v>15968</v>
      </c>
      <c r="F96" s="72">
        <f t="shared" si="28"/>
        <v>0</v>
      </c>
      <c r="G96" s="72">
        <f t="shared" si="28"/>
        <v>0</v>
      </c>
      <c r="H96" s="72">
        <f t="shared" si="28"/>
        <v>0</v>
      </c>
      <c r="I96" s="72">
        <f t="shared" si="28"/>
        <v>6080.15</v>
      </c>
      <c r="J96" s="263"/>
    </row>
    <row r="97" spans="1:10" s="46" customFormat="1" ht="13" x14ac:dyDescent="0.3">
      <c r="A97" s="67"/>
      <c r="B97" s="26" t="s">
        <v>22</v>
      </c>
      <c r="C97" s="52">
        <f>D97+E97+F97+G97+H97+I97</f>
        <v>89307.15</v>
      </c>
      <c r="D97" s="72">
        <f t="shared" si="28"/>
        <v>67259</v>
      </c>
      <c r="E97" s="72">
        <f t="shared" si="28"/>
        <v>15968</v>
      </c>
      <c r="F97" s="72">
        <f t="shared" si="28"/>
        <v>0</v>
      </c>
      <c r="G97" s="72">
        <f t="shared" si="28"/>
        <v>0</v>
      </c>
      <c r="H97" s="72">
        <f t="shared" si="28"/>
        <v>0</v>
      </c>
      <c r="I97" s="72">
        <f t="shared" si="28"/>
        <v>6080.15</v>
      </c>
      <c r="J97" s="263"/>
    </row>
    <row r="98" spans="1:10" x14ac:dyDescent="0.25">
      <c r="A98" s="66" t="s">
        <v>50</v>
      </c>
      <c r="B98" s="56" t="s">
        <v>21</v>
      </c>
      <c r="C98" s="64">
        <f t="shared" ref="C98:C99" si="29">D98+E98+F98+G98+H98+I98</f>
        <v>66887.12</v>
      </c>
      <c r="D98" s="64">
        <f>D343</f>
        <v>20319.22</v>
      </c>
      <c r="E98" s="64">
        <f t="shared" ref="E98:I99" si="30">E343</f>
        <v>34497</v>
      </c>
      <c r="F98" s="64">
        <f t="shared" si="30"/>
        <v>12070.900000000001</v>
      </c>
      <c r="G98" s="64">
        <f t="shared" si="30"/>
        <v>0</v>
      </c>
      <c r="H98" s="64">
        <f t="shared" si="30"/>
        <v>0</v>
      </c>
      <c r="I98" s="64">
        <f t="shared" si="30"/>
        <v>0</v>
      </c>
    </row>
    <row r="99" spans="1:10" ht="13" x14ac:dyDescent="0.3">
      <c r="A99" s="44"/>
      <c r="B99" s="55" t="s">
        <v>22</v>
      </c>
      <c r="C99" s="64">
        <f t="shared" si="29"/>
        <v>66887.12</v>
      </c>
      <c r="D99" s="64">
        <f>D344</f>
        <v>20319.22</v>
      </c>
      <c r="E99" s="64">
        <f t="shared" si="30"/>
        <v>34497</v>
      </c>
      <c r="F99" s="64">
        <f t="shared" si="30"/>
        <v>12070.900000000001</v>
      </c>
      <c r="G99" s="64">
        <f t="shared" si="30"/>
        <v>0</v>
      </c>
      <c r="H99" s="64">
        <f t="shared" si="30"/>
        <v>0</v>
      </c>
      <c r="I99" s="64">
        <f t="shared" si="30"/>
        <v>0</v>
      </c>
    </row>
    <row r="100" spans="1:10" ht="13" x14ac:dyDescent="0.3">
      <c r="A100" s="74" t="s">
        <v>36</v>
      </c>
      <c r="B100" s="29" t="s">
        <v>21</v>
      </c>
      <c r="C100" s="53">
        <f t="shared" si="20"/>
        <v>87670.53899999999</v>
      </c>
      <c r="D100" s="53">
        <f>D102+D104</f>
        <v>58717.449000000001</v>
      </c>
      <c r="E100" s="53">
        <f t="shared" ref="E100:I101" si="31">E102+E104</f>
        <v>18299</v>
      </c>
      <c r="F100" s="53">
        <f t="shared" si="31"/>
        <v>0</v>
      </c>
      <c r="G100" s="53">
        <f t="shared" si="31"/>
        <v>0</v>
      </c>
      <c r="H100" s="53">
        <f t="shared" si="31"/>
        <v>0</v>
      </c>
      <c r="I100" s="53">
        <f t="shared" si="31"/>
        <v>10654.089999999997</v>
      </c>
    </row>
    <row r="101" spans="1:10" x14ac:dyDescent="0.25">
      <c r="A101" s="21" t="s">
        <v>51</v>
      </c>
      <c r="B101" s="26" t="s">
        <v>22</v>
      </c>
      <c r="C101" s="53">
        <f t="shared" si="20"/>
        <v>87670.53899999999</v>
      </c>
      <c r="D101" s="53">
        <f>D103+D105</f>
        <v>58717.449000000001</v>
      </c>
      <c r="E101" s="53">
        <f t="shared" si="31"/>
        <v>18299</v>
      </c>
      <c r="F101" s="53">
        <f t="shared" si="31"/>
        <v>0</v>
      </c>
      <c r="G101" s="53">
        <f t="shared" si="31"/>
        <v>0</v>
      </c>
      <c r="H101" s="53">
        <f t="shared" si="31"/>
        <v>0</v>
      </c>
      <c r="I101" s="53">
        <f t="shared" si="31"/>
        <v>10654.089999999997</v>
      </c>
    </row>
    <row r="102" spans="1:10" s="46" customFormat="1" ht="25.5" customHeight="1" x14ac:dyDescent="0.3">
      <c r="A102" s="217" t="s">
        <v>127</v>
      </c>
      <c r="B102" s="24" t="s">
        <v>21</v>
      </c>
      <c r="C102" s="52">
        <f>D102+E102+F102+G102+H102+I102</f>
        <v>202</v>
      </c>
      <c r="D102" s="72">
        <f>D183</f>
        <v>172.7</v>
      </c>
      <c r="E102" s="72">
        <f t="shared" ref="E102:I103" si="32">E183</f>
        <v>24</v>
      </c>
      <c r="F102" s="72">
        <f t="shared" si="32"/>
        <v>0</v>
      </c>
      <c r="G102" s="72">
        <f t="shared" si="32"/>
        <v>0</v>
      </c>
      <c r="H102" s="72">
        <f t="shared" si="32"/>
        <v>0</v>
      </c>
      <c r="I102" s="72">
        <f t="shared" si="32"/>
        <v>5.3000000000000114</v>
      </c>
      <c r="J102" s="263"/>
    </row>
    <row r="103" spans="1:10" s="46" customFormat="1" ht="13" x14ac:dyDescent="0.3">
      <c r="A103" s="67"/>
      <c r="B103" s="26" t="s">
        <v>22</v>
      </c>
      <c r="C103" s="52">
        <f>D103+E103+F103+G103+H103+I103</f>
        <v>202</v>
      </c>
      <c r="D103" s="72">
        <f>D184</f>
        <v>172.7</v>
      </c>
      <c r="E103" s="72">
        <f t="shared" si="32"/>
        <v>24</v>
      </c>
      <c r="F103" s="72">
        <f t="shared" si="32"/>
        <v>0</v>
      </c>
      <c r="G103" s="72">
        <f t="shared" si="32"/>
        <v>0</v>
      </c>
      <c r="H103" s="72">
        <f t="shared" si="32"/>
        <v>0</v>
      </c>
      <c r="I103" s="72">
        <f t="shared" si="32"/>
        <v>5.3000000000000114</v>
      </c>
      <c r="J103" s="263"/>
    </row>
    <row r="104" spans="1:10" ht="13" x14ac:dyDescent="0.3">
      <c r="A104" s="19" t="s">
        <v>78</v>
      </c>
      <c r="B104" s="3" t="s">
        <v>21</v>
      </c>
      <c r="C104" s="53">
        <f t="shared" si="20"/>
        <v>87468.539000000004</v>
      </c>
      <c r="D104" s="72">
        <f t="shared" ref="D104:I107" si="33">D106</f>
        <v>58544.749000000003</v>
      </c>
      <c r="E104" s="72">
        <f t="shared" si="33"/>
        <v>18275</v>
      </c>
      <c r="F104" s="72">
        <f t="shared" si="33"/>
        <v>0</v>
      </c>
      <c r="G104" s="72">
        <f t="shared" si="33"/>
        <v>0</v>
      </c>
      <c r="H104" s="72">
        <f t="shared" si="33"/>
        <v>0</v>
      </c>
      <c r="I104" s="72">
        <f t="shared" si="33"/>
        <v>10648.789999999997</v>
      </c>
    </row>
    <row r="105" spans="1:10" ht="13" x14ac:dyDescent="0.3">
      <c r="A105" s="16"/>
      <c r="B105" s="4" t="s">
        <v>22</v>
      </c>
      <c r="C105" s="53">
        <f t="shared" si="20"/>
        <v>87468.539000000004</v>
      </c>
      <c r="D105" s="72">
        <f t="shared" si="33"/>
        <v>58544.749000000003</v>
      </c>
      <c r="E105" s="72">
        <f t="shared" si="33"/>
        <v>18275</v>
      </c>
      <c r="F105" s="72">
        <f t="shared" si="33"/>
        <v>0</v>
      </c>
      <c r="G105" s="72">
        <f t="shared" si="33"/>
        <v>0</v>
      </c>
      <c r="H105" s="72">
        <f t="shared" si="33"/>
        <v>0</v>
      </c>
      <c r="I105" s="72">
        <f t="shared" si="33"/>
        <v>10648.789999999997</v>
      </c>
    </row>
    <row r="106" spans="1:10" x14ac:dyDescent="0.25">
      <c r="A106" s="31" t="s">
        <v>66</v>
      </c>
      <c r="B106" s="29" t="s">
        <v>21</v>
      </c>
      <c r="C106" s="53">
        <f t="shared" si="20"/>
        <v>87468.539000000004</v>
      </c>
      <c r="D106" s="72">
        <f t="shared" si="33"/>
        <v>58544.749000000003</v>
      </c>
      <c r="E106" s="72">
        <f t="shared" si="33"/>
        <v>18275</v>
      </c>
      <c r="F106" s="72">
        <f t="shared" si="33"/>
        <v>0</v>
      </c>
      <c r="G106" s="72">
        <f t="shared" si="33"/>
        <v>0</v>
      </c>
      <c r="H106" s="72">
        <f t="shared" si="33"/>
        <v>0</v>
      </c>
      <c r="I106" s="72">
        <f t="shared" si="33"/>
        <v>10648.789999999997</v>
      </c>
    </row>
    <row r="107" spans="1:10" x14ac:dyDescent="0.25">
      <c r="A107" s="31"/>
      <c r="B107" s="29" t="s">
        <v>22</v>
      </c>
      <c r="C107" s="53">
        <f t="shared" si="20"/>
        <v>87468.539000000004</v>
      </c>
      <c r="D107" s="53">
        <f>D109</f>
        <v>58544.749000000003</v>
      </c>
      <c r="E107" s="53">
        <f t="shared" si="33"/>
        <v>18275</v>
      </c>
      <c r="F107" s="53">
        <f t="shared" si="33"/>
        <v>0</v>
      </c>
      <c r="G107" s="53">
        <f t="shared" si="33"/>
        <v>0</v>
      </c>
      <c r="H107" s="53">
        <f t="shared" si="33"/>
        <v>0</v>
      </c>
      <c r="I107" s="53">
        <f t="shared" si="33"/>
        <v>10648.789999999997</v>
      </c>
    </row>
    <row r="108" spans="1:10" x14ac:dyDescent="0.25">
      <c r="A108" s="28" t="s">
        <v>45</v>
      </c>
      <c r="B108" s="24" t="s">
        <v>21</v>
      </c>
      <c r="C108" s="53">
        <f t="shared" si="20"/>
        <v>87468.539000000004</v>
      </c>
      <c r="D108" s="53">
        <f>D193</f>
        <v>58544.749000000003</v>
      </c>
      <c r="E108" s="53">
        <f t="shared" ref="E108:I109" si="34">E193</f>
        <v>18275</v>
      </c>
      <c r="F108" s="53">
        <f t="shared" si="34"/>
        <v>0</v>
      </c>
      <c r="G108" s="53">
        <f t="shared" si="34"/>
        <v>0</v>
      </c>
      <c r="H108" s="53">
        <f t="shared" si="34"/>
        <v>0</v>
      </c>
      <c r="I108" s="53">
        <f t="shared" si="34"/>
        <v>10648.789999999997</v>
      </c>
    </row>
    <row r="109" spans="1:10" x14ac:dyDescent="0.25">
      <c r="A109" s="21"/>
      <c r="B109" s="26" t="s">
        <v>22</v>
      </c>
      <c r="C109" s="53">
        <f t="shared" si="20"/>
        <v>87468.539000000004</v>
      </c>
      <c r="D109" s="53">
        <f>D194</f>
        <v>58544.749000000003</v>
      </c>
      <c r="E109" s="53">
        <f t="shared" si="34"/>
        <v>18275</v>
      </c>
      <c r="F109" s="53">
        <f t="shared" si="34"/>
        <v>0</v>
      </c>
      <c r="G109" s="53">
        <f t="shared" si="34"/>
        <v>0</v>
      </c>
      <c r="H109" s="53">
        <f t="shared" si="34"/>
        <v>0</v>
      </c>
      <c r="I109" s="53">
        <f t="shared" si="34"/>
        <v>10648.789999999997</v>
      </c>
    </row>
    <row r="110" spans="1:10" ht="13" x14ac:dyDescent="0.3">
      <c r="A110" s="658" t="s">
        <v>68</v>
      </c>
      <c r="B110" s="659"/>
      <c r="C110" s="659"/>
      <c r="D110" s="659"/>
      <c r="E110" s="659"/>
      <c r="F110" s="659"/>
      <c r="G110" s="659"/>
      <c r="H110" s="659"/>
      <c r="I110" s="709"/>
    </row>
    <row r="111" spans="1:10" ht="13" x14ac:dyDescent="0.3">
      <c r="A111" s="621" t="s">
        <v>24</v>
      </c>
      <c r="B111" s="622"/>
      <c r="C111" s="622"/>
      <c r="D111" s="622"/>
      <c r="E111" s="622"/>
      <c r="F111" s="622"/>
      <c r="G111" s="622"/>
      <c r="H111" s="622"/>
      <c r="I111" s="623"/>
      <c r="J111" s="214"/>
    </row>
    <row r="112" spans="1:10" x14ac:dyDescent="0.25">
      <c r="A112" s="31" t="s">
        <v>47</v>
      </c>
      <c r="B112" s="29" t="s">
        <v>21</v>
      </c>
      <c r="C112" s="52">
        <f>D112+E112+F112+G112+H112+I112</f>
        <v>190743.693</v>
      </c>
      <c r="D112" s="72">
        <f t="shared" ref="D112:I113" si="35">D114+D154</f>
        <v>150691.693</v>
      </c>
      <c r="E112" s="72">
        <f t="shared" si="35"/>
        <v>35937</v>
      </c>
      <c r="F112" s="72">
        <f t="shared" si="35"/>
        <v>3926.95</v>
      </c>
      <c r="G112" s="72">
        <f t="shared" si="35"/>
        <v>0</v>
      </c>
      <c r="H112" s="72">
        <f t="shared" si="35"/>
        <v>0</v>
      </c>
      <c r="I112" s="72">
        <f t="shared" si="35"/>
        <v>188.05</v>
      </c>
      <c r="J112" s="214"/>
    </row>
    <row r="113" spans="1:15" x14ac:dyDescent="0.25">
      <c r="A113" s="80"/>
      <c r="B113" s="26" t="s">
        <v>22</v>
      </c>
      <c r="C113" s="52">
        <f t="shared" ref="C113:C149" si="36">D113+E113+F113+G113+H113+I113</f>
        <v>190743.693</v>
      </c>
      <c r="D113" s="72">
        <f t="shared" si="35"/>
        <v>150691.693</v>
      </c>
      <c r="E113" s="72">
        <f t="shared" si="35"/>
        <v>35937</v>
      </c>
      <c r="F113" s="72">
        <f t="shared" si="35"/>
        <v>3926.95</v>
      </c>
      <c r="G113" s="72">
        <f t="shared" si="35"/>
        <v>0</v>
      </c>
      <c r="H113" s="72">
        <f t="shared" si="35"/>
        <v>0</v>
      </c>
      <c r="I113" s="72">
        <f t="shared" si="35"/>
        <v>188.05</v>
      </c>
      <c r="J113" s="214"/>
    </row>
    <row r="114" spans="1:15" s="46" customFormat="1" ht="13" x14ac:dyDescent="0.3">
      <c r="A114" s="23" t="s">
        <v>46</v>
      </c>
      <c r="B114" s="41" t="s">
        <v>21</v>
      </c>
      <c r="C114" s="52">
        <f t="shared" si="36"/>
        <v>137878.54300000001</v>
      </c>
      <c r="D114" s="72">
        <f>D116+D138+D142</f>
        <v>113880.693</v>
      </c>
      <c r="E114" s="72">
        <f t="shared" ref="E114:I115" si="37">E116+E138+E142</f>
        <v>19969</v>
      </c>
      <c r="F114" s="72">
        <f t="shared" si="37"/>
        <v>3926.95</v>
      </c>
      <c r="G114" s="72">
        <f t="shared" si="37"/>
        <v>0</v>
      </c>
      <c r="H114" s="72">
        <f t="shared" si="37"/>
        <v>0</v>
      </c>
      <c r="I114" s="72">
        <f t="shared" si="37"/>
        <v>101.9</v>
      </c>
      <c r="J114" s="263"/>
    </row>
    <row r="115" spans="1:15" s="46" customFormat="1" x14ac:dyDescent="0.25">
      <c r="A115" s="21" t="s">
        <v>47</v>
      </c>
      <c r="B115" s="41" t="s">
        <v>22</v>
      </c>
      <c r="C115" s="52">
        <f t="shared" si="36"/>
        <v>137878.54300000001</v>
      </c>
      <c r="D115" s="72">
        <f>D117+D139+D143</f>
        <v>113880.693</v>
      </c>
      <c r="E115" s="72">
        <f t="shared" si="37"/>
        <v>19969</v>
      </c>
      <c r="F115" s="72">
        <f t="shared" si="37"/>
        <v>3926.95</v>
      </c>
      <c r="G115" s="72">
        <f t="shared" si="37"/>
        <v>0</v>
      </c>
      <c r="H115" s="72">
        <f t="shared" si="37"/>
        <v>0</v>
      </c>
      <c r="I115" s="72">
        <f t="shared" si="37"/>
        <v>101.9</v>
      </c>
      <c r="J115" s="263"/>
    </row>
    <row r="116" spans="1:15" s="46" customFormat="1" ht="25.5" customHeight="1" x14ac:dyDescent="0.3">
      <c r="A116" s="217" t="s">
        <v>127</v>
      </c>
      <c r="B116" s="24" t="s">
        <v>21</v>
      </c>
      <c r="C116" s="52">
        <f t="shared" si="36"/>
        <v>127868</v>
      </c>
      <c r="D116" s="72">
        <f>D118+D120+D122+D124+D126+D128+D130+D132+D134+D136</f>
        <v>113297</v>
      </c>
      <c r="E116" s="72">
        <f t="shared" ref="E116:I117" si="38">E118+E120+E122+E124+E126+E128+E130+E132+E134+E136</f>
        <v>14571</v>
      </c>
      <c r="F116" s="72">
        <f t="shared" si="38"/>
        <v>0</v>
      </c>
      <c r="G116" s="72">
        <f t="shared" si="38"/>
        <v>0</v>
      </c>
      <c r="H116" s="72">
        <f t="shared" si="38"/>
        <v>0</v>
      </c>
      <c r="I116" s="72">
        <f t="shared" si="38"/>
        <v>0</v>
      </c>
      <c r="J116" s="263"/>
    </row>
    <row r="117" spans="1:15" s="46" customFormat="1" ht="13" x14ac:dyDescent="0.3">
      <c r="A117" s="67"/>
      <c r="B117" s="26" t="s">
        <v>22</v>
      </c>
      <c r="C117" s="52">
        <f t="shared" si="36"/>
        <v>127868</v>
      </c>
      <c r="D117" s="72">
        <f>D119+D121+D123+D125+D127+D129+D131+D133+D135+D137</f>
        <v>113297</v>
      </c>
      <c r="E117" s="72">
        <f t="shared" si="38"/>
        <v>14571</v>
      </c>
      <c r="F117" s="72">
        <f t="shared" si="38"/>
        <v>0</v>
      </c>
      <c r="G117" s="72">
        <f t="shared" si="38"/>
        <v>0</v>
      </c>
      <c r="H117" s="72">
        <f t="shared" si="38"/>
        <v>0</v>
      </c>
      <c r="I117" s="72">
        <f t="shared" si="38"/>
        <v>0</v>
      </c>
      <c r="J117" s="263"/>
    </row>
    <row r="118" spans="1:15" s="269" customFormat="1" ht="25" x14ac:dyDescent="0.25">
      <c r="A118" s="213" t="s">
        <v>187</v>
      </c>
      <c r="B118" s="219" t="s">
        <v>21</v>
      </c>
      <c r="C118" s="205">
        <f t="shared" si="36"/>
        <v>23570</v>
      </c>
      <c r="D118" s="205">
        <f>1+30+29+387+2056+13851</f>
        <v>16354</v>
      </c>
      <c r="E118" s="205">
        <v>7216</v>
      </c>
      <c r="F118" s="205">
        <v>0</v>
      </c>
      <c r="G118" s="205">
        <v>0</v>
      </c>
      <c r="H118" s="205">
        <v>0</v>
      </c>
      <c r="I118" s="205">
        <f t="shared" ref="I118" si="39">I119</f>
        <v>0</v>
      </c>
      <c r="J118" s="767" t="s">
        <v>433</v>
      </c>
      <c r="K118" s="691"/>
      <c r="L118" s="691"/>
      <c r="M118" s="691"/>
      <c r="N118" s="691"/>
      <c r="O118" s="691"/>
    </row>
    <row r="119" spans="1:15" s="264" customFormat="1" ht="13" x14ac:dyDescent="0.3">
      <c r="A119" s="288"/>
      <c r="B119" s="220" t="s">
        <v>22</v>
      </c>
      <c r="C119" s="205">
        <f t="shared" si="36"/>
        <v>23570</v>
      </c>
      <c r="D119" s="205">
        <f>1+30+29+387+2056+13851</f>
        <v>16354</v>
      </c>
      <c r="E119" s="205">
        <v>7216</v>
      </c>
      <c r="F119" s="205">
        <v>0</v>
      </c>
      <c r="G119" s="205">
        <v>0</v>
      </c>
      <c r="H119" s="205">
        <v>0</v>
      </c>
      <c r="I119" s="205">
        <v>0</v>
      </c>
      <c r="J119" s="692"/>
      <c r="K119" s="691"/>
      <c r="L119" s="691"/>
      <c r="M119" s="691"/>
      <c r="N119" s="691"/>
      <c r="O119" s="691"/>
    </row>
    <row r="120" spans="1:15" s="269" customFormat="1" ht="25" x14ac:dyDescent="0.25">
      <c r="A120" s="213" t="s">
        <v>188</v>
      </c>
      <c r="B120" s="219" t="s">
        <v>21</v>
      </c>
      <c r="C120" s="205">
        <f t="shared" si="36"/>
        <v>25372</v>
      </c>
      <c r="D120" s="84">
        <f>1+37+6150+7824+8829</f>
        <v>22841</v>
      </c>
      <c r="E120" s="84">
        <v>2531</v>
      </c>
      <c r="F120" s="84">
        <v>0</v>
      </c>
      <c r="G120" s="205">
        <v>0</v>
      </c>
      <c r="H120" s="205">
        <v>0</v>
      </c>
      <c r="I120" s="205">
        <f t="shared" ref="I120" si="40">I121</f>
        <v>0</v>
      </c>
      <c r="J120" s="748" t="s">
        <v>273</v>
      </c>
      <c r="K120" s="751"/>
      <c r="L120" s="751"/>
      <c r="M120" s="751"/>
      <c r="N120" s="751"/>
      <c r="O120" s="751"/>
    </row>
    <row r="121" spans="1:15" s="147" customFormat="1" ht="13" x14ac:dyDescent="0.3">
      <c r="A121" s="276"/>
      <c r="B121" s="86" t="s">
        <v>22</v>
      </c>
      <c r="C121" s="84">
        <f t="shared" si="36"/>
        <v>25372</v>
      </c>
      <c r="D121" s="84">
        <f>1+37+6150+7824+8829</f>
        <v>22841</v>
      </c>
      <c r="E121" s="84">
        <v>2531</v>
      </c>
      <c r="F121" s="84">
        <v>0</v>
      </c>
      <c r="G121" s="84">
        <v>0</v>
      </c>
      <c r="H121" s="84">
        <v>0</v>
      </c>
      <c r="I121" s="84">
        <v>0</v>
      </c>
      <c r="J121" s="750"/>
      <c r="K121" s="751"/>
      <c r="L121" s="751"/>
      <c r="M121" s="751"/>
      <c r="N121" s="751"/>
      <c r="O121" s="751"/>
    </row>
    <row r="122" spans="1:15" s="269" customFormat="1" x14ac:dyDescent="0.25">
      <c r="A122" s="213" t="s">
        <v>189</v>
      </c>
      <c r="B122" s="219" t="s">
        <v>21</v>
      </c>
      <c r="C122" s="205">
        <f t="shared" si="36"/>
        <v>10589</v>
      </c>
      <c r="D122" s="205">
        <f>1+8+19+4474+5087</f>
        <v>9589</v>
      </c>
      <c r="E122" s="205">
        <v>1000</v>
      </c>
      <c r="F122" s="205">
        <v>0</v>
      </c>
      <c r="G122" s="205">
        <v>0</v>
      </c>
      <c r="H122" s="205">
        <v>0</v>
      </c>
      <c r="I122" s="205">
        <v>0</v>
      </c>
    </row>
    <row r="123" spans="1:15" s="264" customFormat="1" ht="13" x14ac:dyDescent="0.3">
      <c r="A123" s="288"/>
      <c r="B123" s="220" t="s">
        <v>22</v>
      </c>
      <c r="C123" s="205">
        <f t="shared" si="36"/>
        <v>10589</v>
      </c>
      <c r="D123" s="205">
        <f>1+8+19+4474+5087</f>
        <v>9589</v>
      </c>
      <c r="E123" s="205">
        <v>1000</v>
      </c>
      <c r="F123" s="205">
        <v>0</v>
      </c>
      <c r="G123" s="205">
        <v>0</v>
      </c>
      <c r="H123" s="205">
        <v>0</v>
      </c>
      <c r="I123" s="205">
        <v>0</v>
      </c>
    </row>
    <row r="124" spans="1:15" s="398" customFormat="1" ht="26.25" customHeight="1" x14ac:dyDescent="0.25">
      <c r="A124" s="336" t="s">
        <v>190</v>
      </c>
      <c r="B124" s="337" t="s">
        <v>21</v>
      </c>
      <c r="C124" s="333">
        <f t="shared" si="36"/>
        <v>3412</v>
      </c>
      <c r="D124" s="333">
        <f>1+8+3403</f>
        <v>3412</v>
      </c>
      <c r="E124" s="333">
        <v>0</v>
      </c>
      <c r="F124" s="333">
        <v>0</v>
      </c>
      <c r="G124" s="333">
        <v>0</v>
      </c>
      <c r="H124" s="333">
        <v>0</v>
      </c>
      <c r="I124" s="333">
        <v>0</v>
      </c>
    </row>
    <row r="125" spans="1:15" s="147" customFormat="1" ht="15" customHeight="1" x14ac:dyDescent="0.3">
      <c r="A125" s="276"/>
      <c r="B125" s="86" t="s">
        <v>22</v>
      </c>
      <c r="C125" s="84">
        <f t="shared" si="36"/>
        <v>3412</v>
      </c>
      <c r="D125" s="84">
        <f>1+8+3403</f>
        <v>3412</v>
      </c>
      <c r="E125" s="84">
        <v>0</v>
      </c>
      <c r="F125" s="84">
        <v>0</v>
      </c>
      <c r="G125" s="84">
        <v>0</v>
      </c>
      <c r="H125" s="84">
        <v>0</v>
      </c>
      <c r="I125" s="84">
        <v>0</v>
      </c>
      <c r="J125" s="264"/>
    </row>
    <row r="126" spans="1:15" s="269" customFormat="1" ht="25" x14ac:dyDescent="0.25">
      <c r="A126" s="213" t="s">
        <v>191</v>
      </c>
      <c r="B126" s="219" t="s">
        <v>21</v>
      </c>
      <c r="C126" s="205">
        <f t="shared" si="36"/>
        <v>26004</v>
      </c>
      <c r="D126" s="205">
        <f>1+50+11337+14312+181</f>
        <v>25881</v>
      </c>
      <c r="E126" s="205">
        <v>123</v>
      </c>
      <c r="F126" s="205">
        <v>0</v>
      </c>
      <c r="G126" s="205">
        <v>0</v>
      </c>
      <c r="H126" s="205">
        <v>0</v>
      </c>
      <c r="I126" s="205">
        <v>0</v>
      </c>
      <c r="J126" s="767" t="s">
        <v>662</v>
      </c>
      <c r="K126" s="691"/>
      <c r="L126" s="691"/>
      <c r="M126" s="691"/>
      <c r="N126" s="691"/>
    </row>
    <row r="127" spans="1:15" s="264" customFormat="1" ht="13" x14ac:dyDescent="0.3">
      <c r="A127" s="288"/>
      <c r="B127" s="220" t="s">
        <v>22</v>
      </c>
      <c r="C127" s="205">
        <f t="shared" si="36"/>
        <v>26004</v>
      </c>
      <c r="D127" s="205">
        <f>1+50+11337+14312+181</f>
        <v>25881</v>
      </c>
      <c r="E127" s="205">
        <v>123</v>
      </c>
      <c r="F127" s="205">
        <v>0</v>
      </c>
      <c r="G127" s="205">
        <v>0</v>
      </c>
      <c r="H127" s="205">
        <v>0</v>
      </c>
      <c r="I127" s="205">
        <v>0</v>
      </c>
      <c r="J127" s="692"/>
      <c r="K127" s="691"/>
      <c r="L127" s="691"/>
      <c r="M127" s="691"/>
      <c r="N127" s="691"/>
    </row>
    <row r="128" spans="1:15" s="269" customFormat="1" ht="25" x14ac:dyDescent="0.25">
      <c r="A128" s="213" t="s">
        <v>192</v>
      </c>
      <c r="B128" s="219" t="s">
        <v>21</v>
      </c>
      <c r="C128" s="205">
        <f t="shared" si="36"/>
        <v>3460</v>
      </c>
      <c r="D128" s="205">
        <f>3+8+126+401+2899</f>
        <v>3437</v>
      </c>
      <c r="E128" s="205">
        <v>23</v>
      </c>
      <c r="F128" s="205">
        <v>0</v>
      </c>
      <c r="G128" s="205">
        <v>0</v>
      </c>
      <c r="H128" s="205">
        <v>0</v>
      </c>
      <c r="I128" s="205">
        <v>0</v>
      </c>
      <c r="J128" s="767"/>
      <c r="K128" s="691"/>
      <c r="L128" s="691"/>
      <c r="M128" s="691"/>
      <c r="N128" s="691"/>
    </row>
    <row r="129" spans="1:16" s="264" customFormat="1" x14ac:dyDescent="0.25">
      <c r="A129" s="204"/>
      <c r="B129" s="220" t="s">
        <v>22</v>
      </c>
      <c r="C129" s="205">
        <f t="shared" si="36"/>
        <v>3460</v>
      </c>
      <c r="D129" s="205">
        <f>3+8+126+401+2899</f>
        <v>3437</v>
      </c>
      <c r="E129" s="205">
        <v>23</v>
      </c>
      <c r="F129" s="205">
        <v>0</v>
      </c>
      <c r="G129" s="205">
        <v>0</v>
      </c>
      <c r="H129" s="205">
        <v>0</v>
      </c>
      <c r="I129" s="205">
        <v>0</v>
      </c>
      <c r="J129" s="692"/>
      <c r="K129" s="691"/>
      <c r="L129" s="691"/>
      <c r="M129" s="691"/>
      <c r="N129" s="691"/>
    </row>
    <row r="130" spans="1:16" s="215" customFormat="1" ht="25" x14ac:dyDescent="0.25">
      <c r="A130" s="213" t="s">
        <v>193</v>
      </c>
      <c r="B130" s="219" t="s">
        <v>21</v>
      </c>
      <c r="C130" s="205">
        <f t="shared" si="36"/>
        <v>7144</v>
      </c>
      <c r="D130" s="205">
        <f>2+13+579+5888</f>
        <v>6482</v>
      </c>
      <c r="E130" s="205">
        <v>662</v>
      </c>
      <c r="F130" s="205">
        <v>0</v>
      </c>
      <c r="G130" s="205">
        <f>2711-2711</f>
        <v>0</v>
      </c>
      <c r="H130" s="205">
        <v>0</v>
      </c>
      <c r="I130" s="205">
        <v>0</v>
      </c>
      <c r="J130" s="624"/>
      <c r="K130" s="691"/>
      <c r="L130" s="691"/>
      <c r="M130" s="691"/>
      <c r="N130" s="691"/>
      <c r="O130" s="691"/>
      <c r="P130" s="691"/>
    </row>
    <row r="131" spans="1:16" s="216" customFormat="1" x14ac:dyDescent="0.25">
      <c r="A131" s="204"/>
      <c r="B131" s="220" t="s">
        <v>22</v>
      </c>
      <c r="C131" s="205">
        <f t="shared" si="36"/>
        <v>7144</v>
      </c>
      <c r="D131" s="205">
        <f>2+13+579+5888</f>
        <v>6482</v>
      </c>
      <c r="E131" s="205">
        <v>662</v>
      </c>
      <c r="F131" s="205">
        <v>0</v>
      </c>
      <c r="G131" s="205">
        <f>2711-2711</f>
        <v>0</v>
      </c>
      <c r="H131" s="205">
        <v>0</v>
      </c>
      <c r="I131" s="205">
        <v>0</v>
      </c>
      <c r="J131" s="692"/>
      <c r="K131" s="691"/>
      <c r="L131" s="691"/>
      <c r="M131" s="691"/>
      <c r="N131" s="691"/>
      <c r="O131" s="691"/>
      <c r="P131" s="691"/>
    </row>
    <row r="132" spans="1:16" s="215" customFormat="1" ht="25" x14ac:dyDescent="0.25">
      <c r="A132" s="213" t="s">
        <v>194</v>
      </c>
      <c r="B132" s="219" t="s">
        <v>21</v>
      </c>
      <c r="C132" s="205">
        <f t="shared" si="36"/>
        <v>10235</v>
      </c>
      <c r="D132" s="72">
        <f>3+2+375+9655</f>
        <v>10035</v>
      </c>
      <c r="E132" s="72">
        <v>200</v>
      </c>
      <c r="F132" s="205">
        <v>0</v>
      </c>
      <c r="G132" s="205">
        <v>0</v>
      </c>
      <c r="H132" s="205">
        <v>0</v>
      </c>
      <c r="I132" s="205">
        <v>0</v>
      </c>
      <c r="J132" s="624" t="s">
        <v>373</v>
      </c>
      <c r="K132" s="753"/>
      <c r="L132" s="753"/>
      <c r="M132" s="753"/>
      <c r="N132" s="753"/>
      <c r="O132" s="753"/>
    </row>
    <row r="133" spans="1:16" s="20" customFormat="1" ht="13" x14ac:dyDescent="0.3">
      <c r="A133" s="477"/>
      <c r="B133" s="26" t="s">
        <v>22</v>
      </c>
      <c r="C133" s="72">
        <f t="shared" si="36"/>
        <v>10235</v>
      </c>
      <c r="D133" s="72">
        <f>3+2+375+9655</f>
        <v>10035</v>
      </c>
      <c r="E133" s="72">
        <v>200</v>
      </c>
      <c r="F133" s="72">
        <v>0</v>
      </c>
      <c r="G133" s="72">
        <v>0</v>
      </c>
      <c r="H133" s="72">
        <v>0</v>
      </c>
      <c r="I133" s="72">
        <v>0</v>
      </c>
      <c r="J133" s="754"/>
      <c r="K133" s="753"/>
      <c r="L133" s="753"/>
      <c r="M133" s="753"/>
      <c r="N133" s="753"/>
      <c r="O133" s="753"/>
    </row>
    <row r="134" spans="1:16" s="215" customFormat="1" ht="25" x14ac:dyDescent="0.25">
      <c r="A134" s="213" t="s">
        <v>195</v>
      </c>
      <c r="B134" s="219" t="s">
        <v>21</v>
      </c>
      <c r="C134" s="205">
        <f t="shared" si="36"/>
        <v>8932</v>
      </c>
      <c r="D134" s="205">
        <f>3+2+331+8067</f>
        <v>8403</v>
      </c>
      <c r="E134" s="205">
        <v>529</v>
      </c>
      <c r="F134" s="205">
        <v>0</v>
      </c>
      <c r="G134" s="205">
        <v>0</v>
      </c>
      <c r="H134" s="205">
        <v>0</v>
      </c>
      <c r="I134" s="205">
        <v>0</v>
      </c>
      <c r="J134" s="624"/>
      <c r="K134" s="691"/>
      <c r="L134" s="691"/>
      <c r="M134" s="691"/>
      <c r="N134" s="691"/>
      <c r="O134" s="691"/>
    </row>
    <row r="135" spans="1:16" s="216" customFormat="1" ht="13" x14ac:dyDescent="0.3">
      <c r="A135" s="338"/>
      <c r="B135" s="229" t="s">
        <v>22</v>
      </c>
      <c r="C135" s="255">
        <f t="shared" si="36"/>
        <v>8932</v>
      </c>
      <c r="D135" s="255">
        <f>3+2+331+8067</f>
        <v>8403</v>
      </c>
      <c r="E135" s="255">
        <v>529</v>
      </c>
      <c r="F135" s="255">
        <v>0</v>
      </c>
      <c r="G135" s="255">
        <v>0</v>
      </c>
      <c r="H135" s="255">
        <v>0</v>
      </c>
      <c r="I135" s="255">
        <v>0</v>
      </c>
      <c r="J135" s="692"/>
      <c r="K135" s="691"/>
      <c r="L135" s="691"/>
      <c r="M135" s="691"/>
      <c r="N135" s="691"/>
      <c r="O135" s="691"/>
    </row>
    <row r="136" spans="1:16" s="215" customFormat="1" ht="39" customHeight="1" x14ac:dyDescent="0.25">
      <c r="A136" s="335" t="s">
        <v>372</v>
      </c>
      <c r="B136" s="242" t="s">
        <v>21</v>
      </c>
      <c r="C136" s="255">
        <f>D136+E136+F136+G136+H136+I136</f>
        <v>9150</v>
      </c>
      <c r="D136" s="64">
        <f>3+6860</f>
        <v>6863</v>
      </c>
      <c r="E136" s="64">
        <v>2287</v>
      </c>
      <c r="F136" s="255">
        <v>0</v>
      </c>
      <c r="G136" s="255">
        <v>0</v>
      </c>
      <c r="H136" s="255">
        <v>0</v>
      </c>
      <c r="I136" s="255">
        <v>0</v>
      </c>
    </row>
    <row r="137" spans="1:16" s="212" customFormat="1" ht="13" x14ac:dyDescent="0.3">
      <c r="A137" s="43"/>
      <c r="B137" s="62" t="s">
        <v>22</v>
      </c>
      <c r="C137" s="64">
        <f>D137+E137+F137+G137+H137+I137</f>
        <v>9150</v>
      </c>
      <c r="D137" s="64">
        <f>3+6860</f>
        <v>6863</v>
      </c>
      <c r="E137" s="64">
        <v>2287</v>
      </c>
      <c r="F137" s="64">
        <v>0</v>
      </c>
      <c r="G137" s="64">
        <v>0</v>
      </c>
      <c r="H137" s="64">
        <v>0</v>
      </c>
      <c r="I137" s="64">
        <v>0</v>
      </c>
      <c r="J137" s="215"/>
    </row>
    <row r="138" spans="1:16" s="20" customFormat="1" ht="25.5" customHeight="1" x14ac:dyDescent="0.3">
      <c r="A138" s="334" t="s">
        <v>364</v>
      </c>
      <c r="B138" s="63" t="s">
        <v>21</v>
      </c>
      <c r="C138" s="64">
        <f t="shared" ref="C138:C141" si="41">D138+E138+F138+G138+H138+I138</f>
        <v>2358</v>
      </c>
      <c r="D138" s="64">
        <f>D140</f>
        <v>0</v>
      </c>
      <c r="E138" s="64">
        <f t="shared" ref="E138:I139" si="42">E140</f>
        <v>1572</v>
      </c>
      <c r="F138" s="64">
        <f t="shared" si="42"/>
        <v>786</v>
      </c>
      <c r="G138" s="64">
        <f t="shared" si="42"/>
        <v>0</v>
      </c>
      <c r="H138" s="64">
        <f t="shared" si="42"/>
        <v>0</v>
      </c>
      <c r="I138" s="64">
        <f t="shared" si="42"/>
        <v>0</v>
      </c>
      <c r="J138" s="216"/>
    </row>
    <row r="139" spans="1:16" s="20" customFormat="1" ht="13" x14ac:dyDescent="0.3">
      <c r="A139" s="16"/>
      <c r="B139" s="62" t="s">
        <v>22</v>
      </c>
      <c r="C139" s="64">
        <f t="shared" si="41"/>
        <v>2358</v>
      </c>
      <c r="D139" s="64">
        <f>D141</f>
        <v>0</v>
      </c>
      <c r="E139" s="64">
        <f t="shared" si="42"/>
        <v>1572</v>
      </c>
      <c r="F139" s="64">
        <f t="shared" si="42"/>
        <v>786</v>
      </c>
      <c r="G139" s="64">
        <f t="shared" si="42"/>
        <v>0</v>
      </c>
      <c r="H139" s="64">
        <f t="shared" si="42"/>
        <v>0</v>
      </c>
      <c r="I139" s="64">
        <f t="shared" si="42"/>
        <v>0</v>
      </c>
      <c r="J139" s="216"/>
    </row>
    <row r="140" spans="1:16" s="212" customFormat="1" ht="40.5" customHeight="1" x14ac:dyDescent="0.25">
      <c r="A140" s="535" t="s">
        <v>663</v>
      </c>
      <c r="B140" s="63" t="s">
        <v>21</v>
      </c>
      <c r="C140" s="64">
        <f t="shared" si="41"/>
        <v>2358</v>
      </c>
      <c r="D140" s="64">
        <v>0</v>
      </c>
      <c r="E140" s="64">
        <v>1572</v>
      </c>
      <c r="F140" s="64">
        <v>786</v>
      </c>
      <c r="G140" s="64">
        <v>0</v>
      </c>
      <c r="H140" s="64">
        <v>0</v>
      </c>
      <c r="I140" s="64">
        <v>0</v>
      </c>
      <c r="J140" s="720" t="s">
        <v>765</v>
      </c>
      <c r="K140" s="667"/>
      <c r="L140" s="667"/>
      <c r="M140" s="667"/>
      <c r="N140" s="667"/>
      <c r="O140" s="667"/>
    </row>
    <row r="141" spans="1:16" x14ac:dyDescent="0.25">
      <c r="A141" s="10"/>
      <c r="B141" s="26" t="s">
        <v>22</v>
      </c>
      <c r="C141" s="52">
        <f t="shared" si="41"/>
        <v>2358</v>
      </c>
      <c r="D141" s="72">
        <v>0</v>
      </c>
      <c r="E141" s="72">
        <v>1572</v>
      </c>
      <c r="F141" s="72">
        <v>786</v>
      </c>
      <c r="G141" s="72">
        <v>0</v>
      </c>
      <c r="H141" s="72">
        <v>0</v>
      </c>
      <c r="I141" s="72">
        <v>0</v>
      </c>
      <c r="J141" s="668"/>
      <c r="K141" s="667"/>
      <c r="L141" s="667"/>
      <c r="M141" s="667"/>
      <c r="N141" s="667"/>
      <c r="O141" s="667"/>
    </row>
    <row r="142" spans="1:16" s="212" customFormat="1" ht="13" x14ac:dyDescent="0.3">
      <c r="A142" s="19" t="s">
        <v>78</v>
      </c>
      <c r="B142" s="162" t="s">
        <v>21</v>
      </c>
      <c r="C142" s="64">
        <f t="shared" si="36"/>
        <v>7652.5429999999997</v>
      </c>
      <c r="D142" s="64">
        <f t="shared" ref="D142:I145" si="43">D144</f>
        <v>583.69299999999998</v>
      </c>
      <c r="E142" s="64">
        <f t="shared" si="43"/>
        <v>3826</v>
      </c>
      <c r="F142" s="64">
        <f t="shared" si="43"/>
        <v>3140.95</v>
      </c>
      <c r="G142" s="64">
        <f t="shared" si="43"/>
        <v>0</v>
      </c>
      <c r="H142" s="64">
        <f t="shared" si="43"/>
        <v>0</v>
      </c>
      <c r="I142" s="64">
        <f t="shared" si="43"/>
        <v>101.9</v>
      </c>
      <c r="J142" s="215"/>
    </row>
    <row r="143" spans="1:16" s="20" customFormat="1" ht="13" x14ac:dyDescent="0.3">
      <c r="A143" s="16"/>
      <c r="B143" s="4" t="s">
        <v>22</v>
      </c>
      <c r="C143" s="64">
        <f t="shared" si="36"/>
        <v>7652.5429999999997</v>
      </c>
      <c r="D143" s="64">
        <f t="shared" si="43"/>
        <v>583.69299999999998</v>
      </c>
      <c r="E143" s="64">
        <f t="shared" si="43"/>
        <v>3826</v>
      </c>
      <c r="F143" s="64">
        <f t="shared" si="43"/>
        <v>3140.95</v>
      </c>
      <c r="G143" s="64">
        <f t="shared" si="43"/>
        <v>0</v>
      </c>
      <c r="H143" s="64">
        <f t="shared" si="43"/>
        <v>0</v>
      </c>
      <c r="I143" s="64">
        <f t="shared" si="43"/>
        <v>101.9</v>
      </c>
      <c r="J143" s="216"/>
    </row>
    <row r="144" spans="1:16" s="212" customFormat="1" ht="13" x14ac:dyDescent="0.3">
      <c r="A144" s="19" t="s">
        <v>56</v>
      </c>
      <c r="B144" s="162" t="s">
        <v>21</v>
      </c>
      <c r="C144" s="64">
        <f t="shared" si="36"/>
        <v>7652.5429999999997</v>
      </c>
      <c r="D144" s="64">
        <f t="shared" si="43"/>
        <v>583.69299999999998</v>
      </c>
      <c r="E144" s="64">
        <f t="shared" si="43"/>
        <v>3826</v>
      </c>
      <c r="F144" s="64">
        <f t="shared" si="43"/>
        <v>3140.95</v>
      </c>
      <c r="G144" s="64">
        <f t="shared" si="43"/>
        <v>0</v>
      </c>
      <c r="H144" s="64">
        <f t="shared" si="43"/>
        <v>0</v>
      </c>
      <c r="I144" s="64">
        <f t="shared" si="43"/>
        <v>101.9</v>
      </c>
      <c r="J144" s="215"/>
    </row>
    <row r="145" spans="1:16" s="20" customFormat="1" x14ac:dyDescent="0.25">
      <c r="A145" s="10"/>
      <c r="B145" s="4" t="s">
        <v>22</v>
      </c>
      <c r="C145" s="64">
        <f t="shared" si="36"/>
        <v>7652.5429999999997</v>
      </c>
      <c r="D145" s="64">
        <f t="shared" si="43"/>
        <v>583.69299999999998</v>
      </c>
      <c r="E145" s="64">
        <f t="shared" si="43"/>
        <v>3826</v>
      </c>
      <c r="F145" s="64">
        <f t="shared" si="43"/>
        <v>3140.95</v>
      </c>
      <c r="G145" s="64">
        <f t="shared" si="43"/>
        <v>0</v>
      </c>
      <c r="H145" s="64">
        <f t="shared" si="43"/>
        <v>0</v>
      </c>
      <c r="I145" s="64">
        <f t="shared" si="43"/>
        <v>101.9</v>
      </c>
      <c r="J145" s="216"/>
    </row>
    <row r="146" spans="1:16" s="212" customFormat="1" x14ac:dyDescent="0.25">
      <c r="A146" s="81" t="s">
        <v>50</v>
      </c>
      <c r="B146" s="24" t="s">
        <v>21</v>
      </c>
      <c r="C146" s="64">
        <f t="shared" si="36"/>
        <v>7652.5429999999997</v>
      </c>
      <c r="D146" s="64">
        <f>D148+D150+D152</f>
        <v>583.69299999999998</v>
      </c>
      <c r="E146" s="64">
        <f t="shared" ref="E146:I147" si="44">E148+E150+E152</f>
        <v>3826</v>
      </c>
      <c r="F146" s="64">
        <f t="shared" si="44"/>
        <v>3140.95</v>
      </c>
      <c r="G146" s="64">
        <f t="shared" ref="G146:H146" si="45">G148+G150</f>
        <v>0</v>
      </c>
      <c r="H146" s="64">
        <f t="shared" si="45"/>
        <v>0</v>
      </c>
      <c r="I146" s="64">
        <f t="shared" si="44"/>
        <v>101.9</v>
      </c>
      <c r="J146" s="215"/>
    </row>
    <row r="147" spans="1:16" s="20" customFormat="1" x14ac:dyDescent="0.25">
      <c r="A147" s="10"/>
      <c r="B147" s="26" t="s">
        <v>22</v>
      </c>
      <c r="C147" s="64">
        <f t="shared" si="36"/>
        <v>7652.5429999999997</v>
      </c>
      <c r="D147" s="64">
        <f>D149+D151+D153</f>
        <v>583.69299999999998</v>
      </c>
      <c r="E147" s="64">
        <f t="shared" si="44"/>
        <v>3826</v>
      </c>
      <c r="F147" s="64">
        <f t="shared" si="44"/>
        <v>3140.95</v>
      </c>
      <c r="G147" s="64">
        <f t="shared" si="44"/>
        <v>0</v>
      </c>
      <c r="H147" s="64">
        <f t="shared" si="44"/>
        <v>0</v>
      </c>
      <c r="I147" s="64">
        <f t="shared" si="44"/>
        <v>101.9</v>
      </c>
      <c r="J147" s="216"/>
    </row>
    <row r="148" spans="1:16" s="215" customFormat="1" ht="87.5" x14ac:dyDescent="0.25">
      <c r="A148" s="376" t="s">
        <v>163</v>
      </c>
      <c r="B148" s="242" t="s">
        <v>21</v>
      </c>
      <c r="C148" s="255">
        <f t="shared" si="36"/>
        <v>376</v>
      </c>
      <c r="D148" s="255">
        <f>273+1.1</f>
        <v>274.10000000000002</v>
      </c>
      <c r="E148" s="255">
        <v>0</v>
      </c>
      <c r="F148" s="255">
        <v>0</v>
      </c>
      <c r="G148" s="255">
        <v>0</v>
      </c>
      <c r="H148" s="255">
        <v>0</v>
      </c>
      <c r="I148" s="255">
        <f>376-273-1.1</f>
        <v>101.9</v>
      </c>
    </row>
    <row r="149" spans="1:16" s="212" customFormat="1" ht="13" x14ac:dyDescent="0.3">
      <c r="A149" s="43"/>
      <c r="B149" s="62" t="s">
        <v>22</v>
      </c>
      <c r="C149" s="64">
        <f t="shared" si="36"/>
        <v>376</v>
      </c>
      <c r="D149" s="64">
        <f>273+1.1</f>
        <v>274.10000000000002</v>
      </c>
      <c r="E149" s="64">
        <v>0</v>
      </c>
      <c r="F149" s="64">
        <v>0</v>
      </c>
      <c r="G149" s="64">
        <v>0</v>
      </c>
      <c r="H149" s="64">
        <v>0</v>
      </c>
      <c r="I149" s="64">
        <f>376-273-1.1</f>
        <v>101.9</v>
      </c>
      <c r="J149" s="215"/>
    </row>
    <row r="150" spans="1:16" s="269" customFormat="1" ht="62.5" x14ac:dyDescent="0.25">
      <c r="A150" s="403" t="s">
        <v>245</v>
      </c>
      <c r="B150" s="219" t="s">
        <v>21</v>
      </c>
      <c r="C150" s="205">
        <f>D150+E150+F150+G150+H150+I150</f>
        <v>4344.5429999999997</v>
      </c>
      <c r="D150" s="72">
        <f>97.03+0.563</f>
        <v>97.593000000000004</v>
      </c>
      <c r="E150" s="72">
        <v>2149</v>
      </c>
      <c r="F150" s="72">
        <f>4344.54-97.59-2149</f>
        <v>2097.9499999999998</v>
      </c>
      <c r="G150" s="205">
        <v>0</v>
      </c>
      <c r="H150" s="205">
        <v>0</v>
      </c>
      <c r="I150" s="205">
        <v>0</v>
      </c>
      <c r="J150" s="770" t="s">
        <v>462</v>
      </c>
      <c r="K150" s="743"/>
      <c r="L150" s="743"/>
      <c r="M150" s="743"/>
      <c r="N150" s="743"/>
      <c r="O150" s="743"/>
      <c r="P150" s="743"/>
    </row>
    <row r="151" spans="1:16" s="212" customFormat="1" ht="13" x14ac:dyDescent="0.3">
      <c r="A151" s="43"/>
      <c r="B151" s="62" t="s">
        <v>22</v>
      </c>
      <c r="C151" s="64">
        <f>D151+E151+F151+G151+H151+I151</f>
        <v>4344.5429999999997</v>
      </c>
      <c r="D151" s="64">
        <f>97.03+0.563</f>
        <v>97.593000000000004</v>
      </c>
      <c r="E151" s="64">
        <v>2149</v>
      </c>
      <c r="F151" s="64">
        <f>4344.54-97.59-2149</f>
        <v>2097.9499999999998</v>
      </c>
      <c r="G151" s="64">
        <v>0</v>
      </c>
      <c r="H151" s="64">
        <v>0</v>
      </c>
      <c r="I151" s="64">
        <v>0</v>
      </c>
      <c r="J151" s="742"/>
      <c r="K151" s="743"/>
      <c r="L151" s="743"/>
      <c r="M151" s="743"/>
      <c r="N151" s="743"/>
      <c r="O151" s="743"/>
      <c r="P151" s="743"/>
    </row>
    <row r="152" spans="1:16" s="212" customFormat="1" ht="40.5" customHeight="1" x14ac:dyDescent="0.25">
      <c r="A152" s="383" t="s">
        <v>663</v>
      </c>
      <c r="B152" s="298" t="s">
        <v>21</v>
      </c>
      <c r="C152" s="210">
        <f t="shared" ref="C152:C153" si="46">D152+E152+F152+G152+H152+I152</f>
        <v>2932</v>
      </c>
      <c r="D152" s="210">
        <v>212</v>
      </c>
      <c r="E152" s="210">
        <v>1677</v>
      </c>
      <c r="F152" s="539">
        <v>1043</v>
      </c>
      <c r="G152" s="210">
        <v>0</v>
      </c>
      <c r="H152" s="210">
        <v>0</v>
      </c>
      <c r="I152" s="210">
        <v>0</v>
      </c>
      <c r="J152" s="720" t="s">
        <v>766</v>
      </c>
      <c r="K152" s="667"/>
      <c r="L152" s="667"/>
      <c r="M152" s="667"/>
      <c r="N152" s="667"/>
      <c r="O152" s="667"/>
    </row>
    <row r="153" spans="1:16" x14ac:dyDescent="0.25">
      <c r="A153" s="10"/>
      <c r="B153" s="26" t="s">
        <v>22</v>
      </c>
      <c r="C153" s="52">
        <f t="shared" si="46"/>
        <v>2932</v>
      </c>
      <c r="D153" s="72">
        <v>212</v>
      </c>
      <c r="E153" s="72">
        <v>1677</v>
      </c>
      <c r="F153" s="72">
        <v>1043</v>
      </c>
      <c r="G153" s="72">
        <v>0</v>
      </c>
      <c r="H153" s="72">
        <v>0</v>
      </c>
      <c r="I153" s="72">
        <v>0</v>
      </c>
      <c r="J153" s="668"/>
      <c r="K153" s="667"/>
      <c r="L153" s="667"/>
      <c r="M153" s="667"/>
      <c r="N153" s="667"/>
      <c r="O153" s="667"/>
    </row>
    <row r="154" spans="1:16" s="263" customFormat="1" ht="13" x14ac:dyDescent="0.3">
      <c r="A154" s="294" t="s">
        <v>220</v>
      </c>
      <c r="B154" s="221" t="s">
        <v>21</v>
      </c>
      <c r="C154" s="261">
        <f>C156</f>
        <v>52865.15</v>
      </c>
      <c r="D154" s="205">
        <f>D156</f>
        <v>36811</v>
      </c>
      <c r="E154" s="205">
        <f t="shared" ref="E154:I155" si="47">E156</f>
        <v>15968</v>
      </c>
      <c r="F154" s="205">
        <f t="shared" si="47"/>
        <v>0</v>
      </c>
      <c r="G154" s="205">
        <f t="shared" si="47"/>
        <v>0</v>
      </c>
      <c r="H154" s="205">
        <f t="shared" si="47"/>
        <v>0</v>
      </c>
      <c r="I154" s="205">
        <f t="shared" si="47"/>
        <v>86.15</v>
      </c>
    </row>
    <row r="155" spans="1:16" s="263" customFormat="1" x14ac:dyDescent="0.25">
      <c r="A155" s="204" t="s">
        <v>47</v>
      </c>
      <c r="B155" s="221" t="s">
        <v>22</v>
      </c>
      <c r="C155" s="261">
        <f>C157</f>
        <v>52865.15</v>
      </c>
      <c r="D155" s="205">
        <f>D157</f>
        <v>36811</v>
      </c>
      <c r="E155" s="205">
        <f t="shared" si="47"/>
        <v>15968</v>
      </c>
      <c r="F155" s="205">
        <f t="shared" si="47"/>
        <v>0</v>
      </c>
      <c r="G155" s="205">
        <f t="shared" si="47"/>
        <v>0</v>
      </c>
      <c r="H155" s="205">
        <f t="shared" si="47"/>
        <v>0</v>
      </c>
      <c r="I155" s="205">
        <f t="shared" si="47"/>
        <v>86.15</v>
      </c>
    </row>
    <row r="156" spans="1:16" s="46" customFormat="1" ht="25.5" customHeight="1" x14ac:dyDescent="0.3">
      <c r="A156" s="217" t="s">
        <v>127</v>
      </c>
      <c r="B156" s="24" t="s">
        <v>21</v>
      </c>
      <c r="C156" s="52">
        <f t="shared" ref="C156:C175" si="48">D156+E156+F156+G156+H156+I156</f>
        <v>52865.15</v>
      </c>
      <c r="D156" s="72">
        <f>D158+D160+D162+D164+D166+D168+D170+D172+D174+D176</f>
        <v>36811</v>
      </c>
      <c r="E156" s="72">
        <f t="shared" ref="E156:I157" si="49">E158+E160+E162+E164+E166+E168+E170+E172+E174+E176</f>
        <v>15968</v>
      </c>
      <c r="F156" s="72">
        <f t="shared" si="49"/>
        <v>0</v>
      </c>
      <c r="G156" s="72">
        <f t="shared" si="49"/>
        <v>0</v>
      </c>
      <c r="H156" s="72">
        <f t="shared" si="49"/>
        <v>0</v>
      </c>
      <c r="I156" s="72">
        <f t="shared" si="49"/>
        <v>86.15</v>
      </c>
      <c r="J156" s="263"/>
    </row>
    <row r="157" spans="1:16" s="46" customFormat="1" ht="13" x14ac:dyDescent="0.3">
      <c r="A157" s="67"/>
      <c r="B157" s="26" t="s">
        <v>22</v>
      </c>
      <c r="C157" s="52">
        <f t="shared" si="48"/>
        <v>52865.15</v>
      </c>
      <c r="D157" s="72">
        <f>D159+D161+D163+D165+D167+D169+D171+D173+D175+D177</f>
        <v>36811</v>
      </c>
      <c r="E157" s="72">
        <f t="shared" si="49"/>
        <v>15968</v>
      </c>
      <c r="F157" s="72">
        <f t="shared" si="49"/>
        <v>0</v>
      </c>
      <c r="G157" s="72">
        <f t="shared" si="49"/>
        <v>0</v>
      </c>
      <c r="H157" s="72">
        <f t="shared" si="49"/>
        <v>0</v>
      </c>
      <c r="I157" s="72">
        <f t="shared" si="49"/>
        <v>86.15</v>
      </c>
      <c r="J157" s="263"/>
    </row>
    <row r="158" spans="1:16" s="269" customFormat="1" ht="25" x14ac:dyDescent="0.25">
      <c r="A158" s="213" t="s">
        <v>187</v>
      </c>
      <c r="B158" s="219" t="s">
        <v>21</v>
      </c>
      <c r="C158" s="205">
        <f t="shared" si="48"/>
        <v>3696</v>
      </c>
      <c r="D158" s="205">
        <f>42+267</f>
        <v>309</v>
      </c>
      <c r="E158" s="205">
        <v>3387</v>
      </c>
      <c r="F158" s="205">
        <v>0</v>
      </c>
      <c r="G158" s="205">
        <v>0</v>
      </c>
      <c r="H158" s="205">
        <v>0</v>
      </c>
      <c r="I158" s="205">
        <v>0</v>
      </c>
    </row>
    <row r="159" spans="1:16" s="264" customFormat="1" ht="13" x14ac:dyDescent="0.3">
      <c r="A159" s="288"/>
      <c r="B159" s="220" t="s">
        <v>22</v>
      </c>
      <c r="C159" s="205">
        <f t="shared" si="48"/>
        <v>3696</v>
      </c>
      <c r="D159" s="205">
        <f>42+267</f>
        <v>309</v>
      </c>
      <c r="E159" s="205">
        <v>3387</v>
      </c>
      <c r="F159" s="205">
        <v>0</v>
      </c>
      <c r="G159" s="205">
        <v>0</v>
      </c>
      <c r="H159" s="205">
        <v>0</v>
      </c>
      <c r="I159" s="205">
        <v>0</v>
      </c>
    </row>
    <row r="160" spans="1:16" s="269" customFormat="1" ht="25" x14ac:dyDescent="0.25">
      <c r="A160" s="213" t="s">
        <v>188</v>
      </c>
      <c r="B160" s="219" t="s">
        <v>21</v>
      </c>
      <c r="C160" s="205">
        <f t="shared" si="48"/>
        <v>3346</v>
      </c>
      <c r="D160" s="205">
        <f>205+183</f>
        <v>388</v>
      </c>
      <c r="E160" s="205">
        <v>2958</v>
      </c>
      <c r="F160" s="205">
        <v>0</v>
      </c>
      <c r="G160" s="205">
        <v>0</v>
      </c>
      <c r="H160" s="205">
        <v>0</v>
      </c>
      <c r="I160" s="205">
        <v>0</v>
      </c>
    </row>
    <row r="161" spans="1:14" s="264" customFormat="1" ht="13" x14ac:dyDescent="0.3">
      <c r="A161" s="288"/>
      <c r="B161" s="220" t="s">
        <v>22</v>
      </c>
      <c r="C161" s="205">
        <f t="shared" si="48"/>
        <v>3346</v>
      </c>
      <c r="D161" s="205">
        <f>205+183</f>
        <v>388</v>
      </c>
      <c r="E161" s="205">
        <v>2958</v>
      </c>
      <c r="F161" s="205">
        <v>0</v>
      </c>
      <c r="G161" s="205">
        <v>0</v>
      </c>
      <c r="H161" s="205">
        <v>0</v>
      </c>
      <c r="I161" s="205">
        <v>0</v>
      </c>
    </row>
    <row r="162" spans="1:14" s="269" customFormat="1" x14ac:dyDescent="0.25">
      <c r="A162" s="213" t="s">
        <v>189</v>
      </c>
      <c r="B162" s="219" t="s">
        <v>21</v>
      </c>
      <c r="C162" s="205">
        <f t="shared" si="48"/>
        <v>11241</v>
      </c>
      <c r="D162" s="205">
        <f>525+4291+2726</f>
        <v>7542</v>
      </c>
      <c r="E162" s="205">
        <v>3699</v>
      </c>
      <c r="F162" s="205">
        <v>0</v>
      </c>
      <c r="G162" s="205">
        <v>0</v>
      </c>
      <c r="H162" s="205">
        <v>0</v>
      </c>
      <c r="I162" s="205">
        <v>0</v>
      </c>
    </row>
    <row r="163" spans="1:14" s="264" customFormat="1" ht="13" x14ac:dyDescent="0.3">
      <c r="A163" s="288"/>
      <c r="B163" s="220" t="s">
        <v>22</v>
      </c>
      <c r="C163" s="205">
        <f t="shared" si="48"/>
        <v>11241</v>
      </c>
      <c r="D163" s="205">
        <f>525+4291+2726</f>
        <v>7542</v>
      </c>
      <c r="E163" s="205">
        <v>3699</v>
      </c>
      <c r="F163" s="205">
        <v>0</v>
      </c>
      <c r="G163" s="205">
        <v>0</v>
      </c>
      <c r="H163" s="205">
        <v>0</v>
      </c>
      <c r="I163" s="205">
        <v>0</v>
      </c>
    </row>
    <row r="164" spans="1:14" s="269" customFormat="1" ht="26.25" customHeight="1" x14ac:dyDescent="0.25">
      <c r="A164" s="213" t="s">
        <v>190</v>
      </c>
      <c r="B164" s="219" t="s">
        <v>21</v>
      </c>
      <c r="C164" s="205">
        <f t="shared" si="48"/>
        <v>81.150000000000006</v>
      </c>
      <c r="D164" s="205">
        <v>81</v>
      </c>
      <c r="E164" s="205">
        <v>0</v>
      </c>
      <c r="F164" s="205">
        <v>0</v>
      </c>
      <c r="G164" s="205">
        <v>0</v>
      </c>
      <c r="H164" s="205">
        <v>0</v>
      </c>
      <c r="I164" s="205">
        <v>0.15</v>
      </c>
      <c r="J164" s="767"/>
      <c r="K164" s="691"/>
      <c r="L164" s="691"/>
      <c r="M164" s="691"/>
      <c r="N164" s="691"/>
    </row>
    <row r="165" spans="1:14" s="264" customFormat="1" ht="15" customHeight="1" x14ac:dyDescent="0.3">
      <c r="A165" s="288"/>
      <c r="B165" s="220" t="s">
        <v>22</v>
      </c>
      <c r="C165" s="205">
        <f t="shared" si="48"/>
        <v>81.150000000000006</v>
      </c>
      <c r="D165" s="205">
        <v>81</v>
      </c>
      <c r="E165" s="205">
        <v>0</v>
      </c>
      <c r="F165" s="205">
        <v>0</v>
      </c>
      <c r="G165" s="205">
        <v>0</v>
      </c>
      <c r="H165" s="205">
        <v>0</v>
      </c>
      <c r="I165" s="205">
        <v>0.15</v>
      </c>
      <c r="J165" s="692"/>
      <c r="K165" s="691"/>
      <c r="L165" s="691"/>
      <c r="M165" s="691"/>
      <c r="N165" s="691"/>
    </row>
    <row r="166" spans="1:14" s="269" customFormat="1" ht="25" x14ac:dyDescent="0.25">
      <c r="A166" s="213" t="s">
        <v>191</v>
      </c>
      <c r="B166" s="219" t="s">
        <v>21</v>
      </c>
      <c r="C166" s="205">
        <f t="shared" si="48"/>
        <v>14299</v>
      </c>
      <c r="D166" s="205">
        <f>4486+9813</f>
        <v>14299</v>
      </c>
      <c r="E166" s="205">
        <v>0</v>
      </c>
      <c r="F166" s="205">
        <v>0</v>
      </c>
      <c r="G166" s="205">
        <v>0</v>
      </c>
      <c r="H166" s="205">
        <v>0</v>
      </c>
      <c r="I166" s="205">
        <v>0</v>
      </c>
      <c r="J166" s="767" t="s">
        <v>374</v>
      </c>
      <c r="K166" s="691"/>
      <c r="L166" s="691"/>
      <c r="M166" s="691"/>
      <c r="N166" s="691"/>
    </row>
    <row r="167" spans="1:14" s="264" customFormat="1" ht="13" x14ac:dyDescent="0.3">
      <c r="A167" s="288"/>
      <c r="B167" s="220" t="s">
        <v>22</v>
      </c>
      <c r="C167" s="205">
        <f t="shared" si="48"/>
        <v>14299</v>
      </c>
      <c r="D167" s="205">
        <f>4486+9813</f>
        <v>14299</v>
      </c>
      <c r="E167" s="205">
        <v>0</v>
      </c>
      <c r="F167" s="205">
        <v>0</v>
      </c>
      <c r="G167" s="205">
        <v>0</v>
      </c>
      <c r="H167" s="205">
        <v>0</v>
      </c>
      <c r="I167" s="205">
        <v>0</v>
      </c>
      <c r="J167" s="692"/>
      <c r="K167" s="691"/>
      <c r="L167" s="691"/>
      <c r="M167" s="691"/>
      <c r="N167" s="691"/>
    </row>
    <row r="168" spans="1:14" s="269" customFormat="1" ht="25" x14ac:dyDescent="0.25">
      <c r="A168" s="213" t="s">
        <v>192</v>
      </c>
      <c r="B168" s="219" t="s">
        <v>21</v>
      </c>
      <c r="C168" s="205">
        <f t="shared" si="48"/>
        <v>209</v>
      </c>
      <c r="D168" s="205">
        <v>155</v>
      </c>
      <c r="E168" s="205">
        <v>0</v>
      </c>
      <c r="F168" s="205">
        <v>0</v>
      </c>
      <c r="G168" s="205">
        <v>0</v>
      </c>
      <c r="H168" s="205">
        <v>0</v>
      </c>
      <c r="I168" s="205">
        <f>209-155</f>
        <v>54</v>
      </c>
    </row>
    <row r="169" spans="1:14" s="264" customFormat="1" x14ac:dyDescent="0.25">
      <c r="A169" s="204"/>
      <c r="B169" s="220" t="s">
        <v>22</v>
      </c>
      <c r="C169" s="205">
        <f t="shared" si="48"/>
        <v>209</v>
      </c>
      <c r="D169" s="205">
        <v>155</v>
      </c>
      <c r="E169" s="205">
        <v>0</v>
      </c>
      <c r="F169" s="205">
        <v>0</v>
      </c>
      <c r="G169" s="205">
        <v>0</v>
      </c>
      <c r="H169" s="205">
        <v>0</v>
      </c>
      <c r="I169" s="205">
        <f>209-155</f>
        <v>54</v>
      </c>
    </row>
    <row r="170" spans="1:14" s="215" customFormat="1" ht="25" x14ac:dyDescent="0.25">
      <c r="A170" s="376" t="s">
        <v>193</v>
      </c>
      <c r="B170" s="242" t="s">
        <v>21</v>
      </c>
      <c r="C170" s="255">
        <f t="shared" si="48"/>
        <v>8838</v>
      </c>
      <c r="D170" s="255">
        <f>21+5803</f>
        <v>5824</v>
      </c>
      <c r="E170" s="255">
        <v>3014</v>
      </c>
      <c r="F170" s="255">
        <v>0</v>
      </c>
      <c r="G170" s="255">
        <v>0</v>
      </c>
      <c r="H170" s="255">
        <v>0</v>
      </c>
      <c r="I170" s="255">
        <v>0</v>
      </c>
      <c r="J170" s="624"/>
      <c r="K170" s="691"/>
      <c r="L170" s="691"/>
      <c r="M170" s="691"/>
      <c r="N170" s="691"/>
    </row>
    <row r="171" spans="1:14" s="216" customFormat="1" x14ac:dyDescent="0.25">
      <c r="A171" s="218"/>
      <c r="B171" s="229" t="s">
        <v>22</v>
      </c>
      <c r="C171" s="255">
        <f t="shared" si="48"/>
        <v>8838</v>
      </c>
      <c r="D171" s="255">
        <f>21+5803</f>
        <v>5824</v>
      </c>
      <c r="E171" s="255">
        <v>3014</v>
      </c>
      <c r="F171" s="255">
        <v>0</v>
      </c>
      <c r="G171" s="255">
        <v>0</v>
      </c>
      <c r="H171" s="255">
        <v>0</v>
      </c>
      <c r="I171" s="255">
        <v>0</v>
      </c>
      <c r="J171" s="692"/>
      <c r="K171" s="691"/>
      <c r="L171" s="691"/>
      <c r="M171" s="691"/>
      <c r="N171" s="691"/>
    </row>
    <row r="172" spans="1:14" s="215" customFormat="1" ht="25" x14ac:dyDescent="0.25">
      <c r="A172" s="376" t="s">
        <v>194</v>
      </c>
      <c r="B172" s="242" t="s">
        <v>21</v>
      </c>
      <c r="C172" s="255">
        <f t="shared" si="48"/>
        <v>5312</v>
      </c>
      <c r="D172" s="255">
        <f>6+4909</f>
        <v>4915</v>
      </c>
      <c r="E172" s="255">
        <v>397</v>
      </c>
      <c r="F172" s="255">
        <v>0</v>
      </c>
      <c r="G172" s="255">
        <v>0</v>
      </c>
      <c r="H172" s="255">
        <v>0</v>
      </c>
      <c r="I172" s="255">
        <v>0</v>
      </c>
      <c r="J172" s="624"/>
      <c r="K172" s="691"/>
      <c r="L172" s="691"/>
      <c r="M172" s="691"/>
      <c r="N172" s="691"/>
    </row>
    <row r="173" spans="1:14" s="216" customFormat="1" ht="13" x14ac:dyDescent="0.3">
      <c r="A173" s="338"/>
      <c r="B173" s="229" t="s">
        <v>22</v>
      </c>
      <c r="C173" s="255">
        <f t="shared" si="48"/>
        <v>5312</v>
      </c>
      <c r="D173" s="255">
        <f>6+4909</f>
        <v>4915</v>
      </c>
      <c r="E173" s="255">
        <v>397</v>
      </c>
      <c r="F173" s="255">
        <v>0</v>
      </c>
      <c r="G173" s="255">
        <v>0</v>
      </c>
      <c r="H173" s="255">
        <v>0</v>
      </c>
      <c r="I173" s="255">
        <v>0</v>
      </c>
      <c r="J173" s="692"/>
      <c r="K173" s="691"/>
      <c r="L173" s="691"/>
      <c r="M173" s="691"/>
      <c r="N173" s="691"/>
    </row>
    <row r="174" spans="1:14" s="215" customFormat="1" ht="25" x14ac:dyDescent="0.25">
      <c r="A174" s="376" t="s">
        <v>195</v>
      </c>
      <c r="B174" s="242" t="s">
        <v>21</v>
      </c>
      <c r="C174" s="255">
        <f t="shared" si="48"/>
        <v>5552</v>
      </c>
      <c r="D174" s="255">
        <f>16+3023</f>
        <v>3039</v>
      </c>
      <c r="E174" s="255">
        <v>2513</v>
      </c>
      <c r="F174" s="255">
        <v>0</v>
      </c>
      <c r="G174" s="255">
        <v>0</v>
      </c>
      <c r="H174" s="255">
        <v>0</v>
      </c>
      <c r="I174" s="255">
        <v>0</v>
      </c>
      <c r="J174" s="624"/>
      <c r="K174" s="691"/>
      <c r="L174" s="691"/>
      <c r="M174" s="691"/>
      <c r="N174" s="691"/>
    </row>
    <row r="175" spans="1:14" s="216" customFormat="1" ht="13" x14ac:dyDescent="0.3">
      <c r="A175" s="338"/>
      <c r="B175" s="229" t="s">
        <v>22</v>
      </c>
      <c r="C175" s="255">
        <f t="shared" si="48"/>
        <v>5552</v>
      </c>
      <c r="D175" s="255">
        <f>16+3023</f>
        <v>3039</v>
      </c>
      <c r="E175" s="255">
        <v>2513</v>
      </c>
      <c r="F175" s="255">
        <v>0</v>
      </c>
      <c r="G175" s="255">
        <v>0</v>
      </c>
      <c r="H175" s="255">
        <v>0</v>
      </c>
      <c r="I175" s="255">
        <v>0</v>
      </c>
      <c r="J175" s="692"/>
      <c r="K175" s="691"/>
      <c r="L175" s="691"/>
      <c r="M175" s="691"/>
      <c r="N175" s="691"/>
    </row>
    <row r="176" spans="1:14" s="215" customFormat="1" ht="42" customHeight="1" x14ac:dyDescent="0.25">
      <c r="A176" s="335" t="s">
        <v>375</v>
      </c>
      <c r="B176" s="304" t="s">
        <v>21</v>
      </c>
      <c r="C176" s="255">
        <f>D176+E176+F176+G176+H176+I176</f>
        <v>291</v>
      </c>
      <c r="D176" s="255">
        <v>259</v>
      </c>
      <c r="E176" s="255">
        <v>0</v>
      </c>
      <c r="F176" s="255">
        <v>0</v>
      </c>
      <c r="G176" s="255">
        <v>0</v>
      </c>
      <c r="H176" s="255">
        <v>0</v>
      </c>
      <c r="I176" s="255">
        <f>291-259</f>
        <v>32</v>
      </c>
    </row>
    <row r="177" spans="1:15" s="216" customFormat="1" ht="15.75" customHeight="1" x14ac:dyDescent="0.25">
      <c r="A177" s="321"/>
      <c r="B177" s="229" t="s">
        <v>22</v>
      </c>
      <c r="C177" s="255">
        <f>D177+E177+F177+G177+H177+I177</f>
        <v>291</v>
      </c>
      <c r="D177" s="255">
        <v>259</v>
      </c>
      <c r="E177" s="255">
        <v>0</v>
      </c>
      <c r="F177" s="255">
        <v>0</v>
      </c>
      <c r="G177" s="255">
        <v>0</v>
      </c>
      <c r="H177" s="255">
        <v>0</v>
      </c>
      <c r="I177" s="255">
        <f>291-259</f>
        <v>32</v>
      </c>
    </row>
    <row r="178" spans="1:15" ht="12.75" customHeight="1" x14ac:dyDescent="0.3">
      <c r="A178" s="686" t="s">
        <v>776</v>
      </c>
      <c r="B178" s="688"/>
      <c r="C178" s="688"/>
      <c r="D178" s="688"/>
      <c r="E178" s="688"/>
      <c r="F178" s="688"/>
      <c r="G178" s="688"/>
      <c r="H178" s="688"/>
      <c r="I178" s="689"/>
      <c r="J178" s="214"/>
    </row>
    <row r="179" spans="1:15" ht="12.75" customHeight="1" x14ac:dyDescent="0.3">
      <c r="A179" s="79" t="s">
        <v>24</v>
      </c>
      <c r="B179" s="162" t="s">
        <v>21</v>
      </c>
      <c r="C179" s="126">
        <f t="shared" ref="C179:C202" si="50">D179+E179+F179+G179+H179+I179</f>
        <v>87670.53899999999</v>
      </c>
      <c r="D179" s="52">
        <f t="shared" ref="D179:I192" si="51">D181</f>
        <v>58717.449000000001</v>
      </c>
      <c r="E179" s="52">
        <f t="shared" si="51"/>
        <v>18299</v>
      </c>
      <c r="F179" s="52">
        <f t="shared" si="51"/>
        <v>0</v>
      </c>
      <c r="G179" s="52">
        <f t="shared" si="51"/>
        <v>0</v>
      </c>
      <c r="H179" s="52">
        <f t="shared" si="51"/>
        <v>0</v>
      </c>
      <c r="I179" s="52">
        <f t="shared" si="51"/>
        <v>10654.089999999997</v>
      </c>
    </row>
    <row r="180" spans="1:15" ht="12.75" customHeight="1" x14ac:dyDescent="0.3">
      <c r="A180" s="21" t="s">
        <v>48</v>
      </c>
      <c r="B180" s="4" t="s">
        <v>22</v>
      </c>
      <c r="C180" s="126">
        <f t="shared" si="50"/>
        <v>87670.53899999999</v>
      </c>
      <c r="D180" s="52">
        <f t="shared" si="51"/>
        <v>58717.449000000001</v>
      </c>
      <c r="E180" s="52">
        <f t="shared" si="51"/>
        <v>18299</v>
      </c>
      <c r="F180" s="52">
        <f t="shared" si="51"/>
        <v>0</v>
      </c>
      <c r="G180" s="52">
        <f t="shared" si="51"/>
        <v>0</v>
      </c>
      <c r="H180" s="52">
        <f t="shared" si="51"/>
        <v>0</v>
      </c>
      <c r="I180" s="52">
        <f t="shared" si="51"/>
        <v>10654.089999999997</v>
      </c>
    </row>
    <row r="181" spans="1:15" s="95" customFormat="1" ht="12.75" customHeight="1" x14ac:dyDescent="0.3">
      <c r="A181" s="47" t="s">
        <v>93</v>
      </c>
      <c r="B181" s="130" t="s">
        <v>21</v>
      </c>
      <c r="C181" s="126">
        <f t="shared" si="50"/>
        <v>87670.53899999999</v>
      </c>
      <c r="D181" s="131">
        <f>D183+D189</f>
        <v>58717.449000000001</v>
      </c>
      <c r="E181" s="131">
        <f t="shared" ref="E181:I182" si="52">E183+E189</f>
        <v>18299</v>
      </c>
      <c r="F181" s="131">
        <f t="shared" si="52"/>
        <v>0</v>
      </c>
      <c r="G181" s="131">
        <f t="shared" si="52"/>
        <v>0</v>
      </c>
      <c r="H181" s="131">
        <f t="shared" si="52"/>
        <v>0</v>
      </c>
      <c r="I181" s="131">
        <f t="shared" si="52"/>
        <v>10654.089999999997</v>
      </c>
    </row>
    <row r="182" spans="1:15" s="95" customFormat="1" ht="12.75" customHeight="1" x14ac:dyDescent="0.3">
      <c r="A182" s="132" t="s">
        <v>58</v>
      </c>
      <c r="B182" s="133" t="s">
        <v>22</v>
      </c>
      <c r="C182" s="126">
        <f t="shared" si="50"/>
        <v>87670.53899999999</v>
      </c>
      <c r="D182" s="131">
        <f>D184+D190</f>
        <v>58717.449000000001</v>
      </c>
      <c r="E182" s="131">
        <f t="shared" si="52"/>
        <v>18299</v>
      </c>
      <c r="F182" s="131">
        <f t="shared" si="52"/>
        <v>0</v>
      </c>
      <c r="G182" s="131">
        <f t="shared" si="52"/>
        <v>0</v>
      </c>
      <c r="H182" s="131">
        <f t="shared" si="52"/>
        <v>0</v>
      </c>
      <c r="I182" s="131">
        <f t="shared" si="52"/>
        <v>10654.089999999997</v>
      </c>
    </row>
    <row r="183" spans="1:15" s="46" customFormat="1" ht="25.5" customHeight="1" x14ac:dyDescent="0.3">
      <c r="A183" s="217" t="s">
        <v>127</v>
      </c>
      <c r="B183" s="24" t="s">
        <v>21</v>
      </c>
      <c r="C183" s="52">
        <f t="shared" si="50"/>
        <v>202</v>
      </c>
      <c r="D183" s="72">
        <f>D185</f>
        <v>172.7</v>
      </c>
      <c r="E183" s="72">
        <f t="shared" ref="E183:I186" si="53">E185</f>
        <v>24</v>
      </c>
      <c r="F183" s="72">
        <f t="shared" si="53"/>
        <v>0</v>
      </c>
      <c r="G183" s="72">
        <f t="shared" si="53"/>
        <v>0</v>
      </c>
      <c r="H183" s="72">
        <f t="shared" si="53"/>
        <v>0</v>
      </c>
      <c r="I183" s="72">
        <f t="shared" si="53"/>
        <v>5.3000000000000114</v>
      </c>
      <c r="J183" s="263"/>
    </row>
    <row r="184" spans="1:15" s="46" customFormat="1" ht="13" x14ac:dyDescent="0.3">
      <c r="A184" s="67"/>
      <c r="B184" s="26" t="s">
        <v>22</v>
      </c>
      <c r="C184" s="52">
        <f t="shared" si="50"/>
        <v>202</v>
      </c>
      <c r="D184" s="72">
        <f>D186</f>
        <v>172.7</v>
      </c>
      <c r="E184" s="72">
        <f t="shared" si="53"/>
        <v>24</v>
      </c>
      <c r="F184" s="72">
        <f t="shared" si="53"/>
        <v>0</v>
      </c>
      <c r="G184" s="72">
        <f t="shared" si="53"/>
        <v>0</v>
      </c>
      <c r="H184" s="72">
        <f t="shared" si="53"/>
        <v>0</v>
      </c>
      <c r="I184" s="72">
        <f t="shared" si="53"/>
        <v>5.3000000000000114</v>
      </c>
      <c r="J184" s="263"/>
    </row>
    <row r="185" spans="1:15" s="127" customFormat="1" ht="14" x14ac:dyDescent="0.3">
      <c r="A185" s="319" t="s">
        <v>276</v>
      </c>
      <c r="B185" s="125" t="s">
        <v>21</v>
      </c>
      <c r="C185" s="126">
        <f t="shared" si="50"/>
        <v>202</v>
      </c>
      <c r="D185" s="126">
        <f>D187</f>
        <v>172.7</v>
      </c>
      <c r="E185" s="126">
        <f t="shared" si="53"/>
        <v>24</v>
      </c>
      <c r="F185" s="126">
        <f t="shared" si="53"/>
        <v>0</v>
      </c>
      <c r="G185" s="126">
        <f t="shared" si="53"/>
        <v>0</v>
      </c>
      <c r="H185" s="126">
        <f t="shared" si="53"/>
        <v>0</v>
      </c>
      <c r="I185" s="126">
        <f t="shared" si="53"/>
        <v>5.3000000000000114</v>
      </c>
      <c r="J185" s="262"/>
    </row>
    <row r="186" spans="1:15" s="127" customFormat="1" ht="13" x14ac:dyDescent="0.3">
      <c r="A186" s="135"/>
      <c r="B186" s="128" t="s">
        <v>22</v>
      </c>
      <c r="C186" s="126">
        <f t="shared" si="50"/>
        <v>202</v>
      </c>
      <c r="D186" s="126">
        <f>D188</f>
        <v>172.7</v>
      </c>
      <c r="E186" s="126">
        <f t="shared" si="53"/>
        <v>24</v>
      </c>
      <c r="F186" s="126">
        <f t="shared" si="53"/>
        <v>0</v>
      </c>
      <c r="G186" s="126">
        <f t="shared" si="53"/>
        <v>0</v>
      </c>
      <c r="H186" s="126">
        <f t="shared" si="53"/>
        <v>0</v>
      </c>
      <c r="I186" s="126">
        <f t="shared" si="53"/>
        <v>5.3000000000000114</v>
      </c>
      <c r="J186" s="262"/>
    </row>
    <row r="187" spans="1:15" s="269" customFormat="1" ht="43.5" customHeight="1" x14ac:dyDescent="0.25">
      <c r="A187" s="450" t="s">
        <v>762</v>
      </c>
      <c r="B187" s="219" t="s">
        <v>21</v>
      </c>
      <c r="C187" s="205">
        <f t="shared" si="50"/>
        <v>202</v>
      </c>
      <c r="D187" s="84">
        <f>130+42.7</f>
        <v>172.7</v>
      </c>
      <c r="E187" s="72">
        <v>24</v>
      </c>
      <c r="F187" s="84">
        <v>0</v>
      </c>
      <c r="G187" s="205">
        <v>0</v>
      </c>
      <c r="H187" s="205">
        <v>0</v>
      </c>
      <c r="I187" s="84">
        <f>202-172.7-24</f>
        <v>5.3000000000000114</v>
      </c>
      <c r="J187" s="767" t="s">
        <v>299</v>
      </c>
      <c r="K187" s="797"/>
      <c r="L187" s="797"/>
      <c r="M187" s="797"/>
      <c r="N187" s="797"/>
      <c r="O187" s="797"/>
    </row>
    <row r="188" spans="1:15" s="209" customFormat="1" x14ac:dyDescent="0.25">
      <c r="A188" s="110"/>
      <c r="B188" s="86" t="s">
        <v>22</v>
      </c>
      <c r="C188" s="84">
        <f t="shared" si="50"/>
        <v>202</v>
      </c>
      <c r="D188" s="84">
        <f>130+42.7</f>
        <v>172.7</v>
      </c>
      <c r="E188" s="72">
        <v>24</v>
      </c>
      <c r="F188" s="84">
        <v>0</v>
      </c>
      <c r="G188" s="84">
        <v>0</v>
      </c>
      <c r="H188" s="84">
        <v>0</v>
      </c>
      <c r="I188" s="84">
        <f>202-172.7-24</f>
        <v>5.3000000000000114</v>
      </c>
      <c r="J188" s="798"/>
      <c r="K188" s="797"/>
      <c r="L188" s="797"/>
      <c r="M188" s="797"/>
      <c r="N188" s="797"/>
      <c r="O188" s="797"/>
    </row>
    <row r="189" spans="1:15" ht="12.75" customHeight="1" x14ac:dyDescent="0.3">
      <c r="A189" s="19" t="s">
        <v>78</v>
      </c>
      <c r="B189" s="3" t="s">
        <v>21</v>
      </c>
      <c r="C189" s="126">
        <f t="shared" si="50"/>
        <v>87468.539000000004</v>
      </c>
      <c r="D189" s="52">
        <f t="shared" si="51"/>
        <v>58544.749000000003</v>
      </c>
      <c r="E189" s="52">
        <f t="shared" si="51"/>
        <v>18275</v>
      </c>
      <c r="F189" s="52">
        <f t="shared" si="51"/>
        <v>0</v>
      </c>
      <c r="G189" s="52">
        <f t="shared" si="51"/>
        <v>0</v>
      </c>
      <c r="H189" s="52">
        <f t="shared" si="51"/>
        <v>0</v>
      </c>
      <c r="I189" s="52">
        <f t="shared" si="51"/>
        <v>10648.789999999997</v>
      </c>
    </row>
    <row r="190" spans="1:15" ht="12.75" customHeight="1" x14ac:dyDescent="0.3">
      <c r="A190" s="16"/>
      <c r="B190" s="4" t="s">
        <v>22</v>
      </c>
      <c r="C190" s="126">
        <f t="shared" si="50"/>
        <v>87468.539000000004</v>
      </c>
      <c r="D190" s="52">
        <f t="shared" si="51"/>
        <v>58544.749000000003</v>
      </c>
      <c r="E190" s="52">
        <f t="shared" si="51"/>
        <v>18275</v>
      </c>
      <c r="F190" s="52">
        <f t="shared" si="51"/>
        <v>0</v>
      </c>
      <c r="G190" s="52">
        <f t="shared" si="51"/>
        <v>0</v>
      </c>
      <c r="H190" s="52">
        <f t="shared" si="51"/>
        <v>0</v>
      </c>
      <c r="I190" s="52">
        <f t="shared" si="51"/>
        <v>10648.789999999997</v>
      </c>
    </row>
    <row r="191" spans="1:15" ht="12.75" customHeight="1" x14ac:dyDescent="0.3">
      <c r="A191" s="31" t="s">
        <v>56</v>
      </c>
      <c r="B191" s="162" t="s">
        <v>21</v>
      </c>
      <c r="C191" s="126">
        <f t="shared" si="50"/>
        <v>87468.539000000004</v>
      </c>
      <c r="D191" s="52">
        <f t="shared" si="51"/>
        <v>58544.749000000003</v>
      </c>
      <c r="E191" s="52">
        <f t="shared" si="51"/>
        <v>18275</v>
      </c>
      <c r="F191" s="52">
        <f t="shared" si="51"/>
        <v>0</v>
      </c>
      <c r="G191" s="52">
        <f t="shared" si="51"/>
        <v>0</v>
      </c>
      <c r="H191" s="52">
        <f t="shared" si="51"/>
        <v>0</v>
      </c>
      <c r="I191" s="52">
        <f t="shared" si="51"/>
        <v>10648.789999999997</v>
      </c>
    </row>
    <row r="192" spans="1:15" ht="12.75" customHeight="1" x14ac:dyDescent="0.3">
      <c r="A192" s="12"/>
      <c r="B192" s="4" t="s">
        <v>22</v>
      </c>
      <c r="C192" s="126">
        <f t="shared" si="50"/>
        <v>87468.539000000004</v>
      </c>
      <c r="D192" s="52">
        <f t="shared" si="51"/>
        <v>58544.749000000003</v>
      </c>
      <c r="E192" s="52">
        <f t="shared" si="51"/>
        <v>18275</v>
      </c>
      <c r="F192" s="52">
        <f t="shared" si="51"/>
        <v>0</v>
      </c>
      <c r="G192" s="52">
        <f t="shared" si="51"/>
        <v>0</v>
      </c>
      <c r="H192" s="52">
        <f t="shared" si="51"/>
        <v>0</v>
      </c>
      <c r="I192" s="52">
        <f t="shared" si="51"/>
        <v>10648.789999999997</v>
      </c>
    </row>
    <row r="193" spans="1:17" s="95" customFormat="1" ht="13" x14ac:dyDescent="0.3">
      <c r="A193" s="129" t="s">
        <v>50</v>
      </c>
      <c r="B193" s="130" t="s">
        <v>21</v>
      </c>
      <c r="C193" s="126">
        <f t="shared" si="50"/>
        <v>87468.539000000004</v>
      </c>
      <c r="D193" s="131">
        <f t="shared" ref="D193:I194" si="54">D195+D203</f>
        <v>58544.749000000003</v>
      </c>
      <c r="E193" s="131">
        <f t="shared" si="54"/>
        <v>18275</v>
      </c>
      <c r="F193" s="131">
        <f t="shared" si="54"/>
        <v>0</v>
      </c>
      <c r="G193" s="131">
        <f t="shared" si="54"/>
        <v>0</v>
      </c>
      <c r="H193" s="131">
        <f t="shared" si="54"/>
        <v>0</v>
      </c>
      <c r="I193" s="131">
        <f t="shared" si="54"/>
        <v>10648.789999999997</v>
      </c>
    </row>
    <row r="194" spans="1:17" s="95" customFormat="1" ht="13" x14ac:dyDescent="0.3">
      <c r="A194" s="132"/>
      <c r="B194" s="133" t="s">
        <v>22</v>
      </c>
      <c r="C194" s="126">
        <f t="shared" si="50"/>
        <v>87468.539000000004</v>
      </c>
      <c r="D194" s="131">
        <f t="shared" si="54"/>
        <v>58544.749000000003</v>
      </c>
      <c r="E194" s="131">
        <f t="shared" si="54"/>
        <v>18275</v>
      </c>
      <c r="F194" s="131">
        <f t="shared" si="54"/>
        <v>0</v>
      </c>
      <c r="G194" s="131">
        <f t="shared" si="54"/>
        <v>0</v>
      </c>
      <c r="H194" s="131">
        <f t="shared" si="54"/>
        <v>0</v>
      </c>
      <c r="I194" s="131">
        <f t="shared" si="54"/>
        <v>10648.789999999997</v>
      </c>
    </row>
    <row r="195" spans="1:17" s="127" customFormat="1" ht="13" x14ac:dyDescent="0.3">
      <c r="A195" s="149" t="s">
        <v>65</v>
      </c>
      <c r="B195" s="125" t="s">
        <v>21</v>
      </c>
      <c r="C195" s="126">
        <f t="shared" si="50"/>
        <v>85706.540000000008</v>
      </c>
      <c r="D195" s="126">
        <f>D197+D199+D201</f>
        <v>57086.8</v>
      </c>
      <c r="E195" s="126">
        <f t="shared" ref="E195:I196" si="55">E197+E199+E201</f>
        <v>18275</v>
      </c>
      <c r="F195" s="126">
        <f t="shared" si="55"/>
        <v>0</v>
      </c>
      <c r="G195" s="126">
        <f t="shared" si="55"/>
        <v>0</v>
      </c>
      <c r="H195" s="126">
        <f t="shared" si="55"/>
        <v>0</v>
      </c>
      <c r="I195" s="126">
        <f t="shared" si="55"/>
        <v>10344.739999999998</v>
      </c>
    </row>
    <row r="196" spans="1:17" s="127" customFormat="1" ht="13" x14ac:dyDescent="0.3">
      <c r="A196" s="148"/>
      <c r="B196" s="128" t="s">
        <v>22</v>
      </c>
      <c r="C196" s="126">
        <f t="shared" si="50"/>
        <v>85706.540000000008</v>
      </c>
      <c r="D196" s="126">
        <f>D198+D200+D202</f>
        <v>57086.8</v>
      </c>
      <c r="E196" s="126">
        <f t="shared" si="55"/>
        <v>18275</v>
      </c>
      <c r="F196" s="126">
        <f t="shared" si="55"/>
        <v>0</v>
      </c>
      <c r="G196" s="126">
        <f t="shared" si="55"/>
        <v>0</v>
      </c>
      <c r="H196" s="126">
        <f t="shared" si="55"/>
        <v>0</v>
      </c>
      <c r="I196" s="126">
        <f t="shared" si="55"/>
        <v>10344.739999999998</v>
      </c>
    </row>
    <row r="197" spans="1:17" s="534" customFormat="1" ht="25" x14ac:dyDescent="0.25">
      <c r="A197" s="531" t="s">
        <v>226</v>
      </c>
      <c r="B197" s="532" t="s">
        <v>21</v>
      </c>
      <c r="C197" s="533">
        <f t="shared" si="50"/>
        <v>85213</v>
      </c>
      <c r="D197" s="547">
        <f>377+10410+9225.21+24635.76+11945.29</f>
        <v>56593.26</v>
      </c>
      <c r="E197" s="555">
        <f>8000+3233+7042</f>
        <v>18275</v>
      </c>
      <c r="F197" s="547">
        <v>0</v>
      </c>
      <c r="G197" s="533">
        <v>0</v>
      </c>
      <c r="H197" s="533">
        <v>0</v>
      </c>
      <c r="I197" s="547">
        <f>85213-56593.26-18275</f>
        <v>10344.739999999998</v>
      </c>
      <c r="J197" s="669" t="s">
        <v>830</v>
      </c>
      <c r="K197" s="667"/>
      <c r="L197" s="667"/>
      <c r="M197" s="667"/>
      <c r="N197" s="667"/>
      <c r="O197" s="667"/>
    </row>
    <row r="198" spans="1:17" s="103" customFormat="1" x14ac:dyDescent="0.25">
      <c r="A198" s="118"/>
      <c r="B198" s="124" t="s">
        <v>22</v>
      </c>
      <c r="C198" s="78">
        <f t="shared" si="50"/>
        <v>85213</v>
      </c>
      <c r="D198" s="78">
        <f>377+10410+9225.21+24635.76+11945.29</f>
        <v>56593.26</v>
      </c>
      <c r="E198" s="277">
        <f>8000+3233+7042</f>
        <v>18275</v>
      </c>
      <c r="F198" s="78">
        <v>0</v>
      </c>
      <c r="G198" s="78">
        <v>0</v>
      </c>
      <c r="H198" s="78">
        <v>0</v>
      </c>
      <c r="I198" s="78">
        <f>85213-56593.26-18275</f>
        <v>10344.739999999998</v>
      </c>
      <c r="J198" s="668"/>
      <c r="K198" s="667"/>
      <c r="L198" s="667"/>
      <c r="M198" s="667"/>
      <c r="N198" s="667"/>
      <c r="O198" s="667"/>
    </row>
    <row r="199" spans="1:17" s="208" customFormat="1" ht="15.75" customHeight="1" x14ac:dyDescent="0.25">
      <c r="A199" s="376" t="s">
        <v>435</v>
      </c>
      <c r="B199" s="123" t="s">
        <v>21</v>
      </c>
      <c r="C199" s="78">
        <f t="shared" si="50"/>
        <v>322.64</v>
      </c>
      <c r="D199" s="78">
        <f>118+39.4+165.24</f>
        <v>322.64</v>
      </c>
      <c r="E199" s="277">
        <v>0</v>
      </c>
      <c r="F199" s="78">
        <v>0</v>
      </c>
      <c r="G199" s="78">
        <v>0</v>
      </c>
      <c r="H199" s="78">
        <v>0</v>
      </c>
      <c r="I199" s="78">
        <v>0</v>
      </c>
      <c r="J199" s="215"/>
    </row>
    <row r="200" spans="1:17" s="208" customFormat="1" x14ac:dyDescent="0.25">
      <c r="A200" s="118"/>
      <c r="B200" s="124" t="s">
        <v>22</v>
      </c>
      <c r="C200" s="78">
        <f t="shared" si="50"/>
        <v>322.64</v>
      </c>
      <c r="D200" s="78">
        <f>118+39.4+165.24</f>
        <v>322.64</v>
      </c>
      <c r="E200" s="277">
        <v>0</v>
      </c>
      <c r="F200" s="78">
        <v>0</v>
      </c>
      <c r="G200" s="78">
        <v>0</v>
      </c>
      <c r="H200" s="78">
        <v>0</v>
      </c>
      <c r="I200" s="78">
        <v>0</v>
      </c>
      <c r="J200" s="215"/>
    </row>
    <row r="201" spans="1:17" s="208" customFormat="1" ht="25" x14ac:dyDescent="0.25">
      <c r="A201" s="376" t="s">
        <v>665</v>
      </c>
      <c r="B201" s="123" t="s">
        <v>21</v>
      </c>
      <c r="C201" s="78">
        <f t="shared" si="50"/>
        <v>170.9</v>
      </c>
      <c r="D201" s="78">
        <v>170.9</v>
      </c>
      <c r="E201" s="277">
        <v>0</v>
      </c>
      <c r="F201" s="78">
        <v>0</v>
      </c>
      <c r="G201" s="78">
        <v>0</v>
      </c>
      <c r="H201" s="78">
        <v>0</v>
      </c>
      <c r="I201" s="78">
        <v>0</v>
      </c>
      <c r="J201" s="799" t="s">
        <v>708</v>
      </c>
      <c r="K201" s="800"/>
      <c r="L201" s="800"/>
      <c r="M201" s="800"/>
      <c r="N201" s="800"/>
      <c r="O201" s="800"/>
      <c r="P201" s="800"/>
    </row>
    <row r="202" spans="1:17" s="209" customFormat="1" x14ac:dyDescent="0.25">
      <c r="A202" s="118"/>
      <c r="B202" s="124" t="s">
        <v>22</v>
      </c>
      <c r="C202" s="78">
        <f t="shared" si="50"/>
        <v>170.9</v>
      </c>
      <c r="D202" s="78">
        <v>170.9</v>
      </c>
      <c r="E202" s="277">
        <v>0</v>
      </c>
      <c r="F202" s="78">
        <v>0</v>
      </c>
      <c r="G202" s="78">
        <v>0</v>
      </c>
      <c r="H202" s="78">
        <v>0</v>
      </c>
      <c r="I202" s="78">
        <v>0</v>
      </c>
      <c r="J202" s="801"/>
      <c r="K202" s="800"/>
      <c r="L202" s="800"/>
      <c r="M202" s="800"/>
      <c r="N202" s="800"/>
      <c r="O202" s="800"/>
      <c r="P202" s="800"/>
    </row>
    <row r="203" spans="1:17" s="127" customFormat="1" ht="13" x14ac:dyDescent="0.3">
      <c r="A203" s="230" t="s">
        <v>181</v>
      </c>
      <c r="B203" s="125" t="s">
        <v>21</v>
      </c>
      <c r="C203" s="126">
        <f t="shared" ref="C203:I204" si="56">C205</f>
        <v>1761.999</v>
      </c>
      <c r="D203" s="126">
        <f t="shared" si="56"/>
        <v>1457.9490000000001</v>
      </c>
      <c r="E203" s="126">
        <f t="shared" si="56"/>
        <v>0</v>
      </c>
      <c r="F203" s="126">
        <f t="shared" si="56"/>
        <v>0</v>
      </c>
      <c r="G203" s="126">
        <f t="shared" si="56"/>
        <v>0</v>
      </c>
      <c r="H203" s="126">
        <f t="shared" si="56"/>
        <v>0</v>
      </c>
      <c r="I203" s="126">
        <f t="shared" si="56"/>
        <v>304.05</v>
      </c>
    </row>
    <row r="204" spans="1:17" s="127" customFormat="1" ht="13" x14ac:dyDescent="0.3">
      <c r="A204" s="148"/>
      <c r="B204" s="128" t="s">
        <v>22</v>
      </c>
      <c r="C204" s="126">
        <f t="shared" si="56"/>
        <v>1761.999</v>
      </c>
      <c r="D204" s="126">
        <f t="shared" si="56"/>
        <v>1457.9490000000001</v>
      </c>
      <c r="E204" s="126">
        <f t="shared" si="56"/>
        <v>0</v>
      </c>
      <c r="F204" s="126">
        <f t="shared" si="56"/>
        <v>0</v>
      </c>
      <c r="G204" s="126">
        <f t="shared" si="56"/>
        <v>0</v>
      </c>
      <c r="H204" s="126">
        <f t="shared" si="56"/>
        <v>0</v>
      </c>
      <c r="I204" s="126">
        <f t="shared" si="56"/>
        <v>304.05</v>
      </c>
    </row>
    <row r="205" spans="1:17" s="208" customFormat="1" ht="25" x14ac:dyDescent="0.25">
      <c r="A205" s="376" t="s">
        <v>161</v>
      </c>
      <c r="B205" s="123" t="s">
        <v>21</v>
      </c>
      <c r="C205" s="78">
        <f t="shared" ref="C205:C206" si="57">D205+E205+F205+G205+H205+I205</f>
        <v>1761.999</v>
      </c>
      <c r="D205" s="78">
        <f>874.953+582.996</f>
        <v>1457.9490000000001</v>
      </c>
      <c r="E205" s="277">
        <f>100-100</f>
        <v>0</v>
      </c>
      <c r="F205" s="78">
        <v>0</v>
      </c>
      <c r="G205" s="78">
        <v>0</v>
      </c>
      <c r="H205" s="78">
        <v>0</v>
      </c>
      <c r="I205" s="78">
        <v>304.05</v>
      </c>
      <c r="J205" s="802" t="s">
        <v>745</v>
      </c>
      <c r="K205" s="803"/>
      <c r="L205" s="803"/>
      <c r="M205" s="803"/>
      <c r="N205" s="803"/>
      <c r="O205" s="803"/>
      <c r="P205" s="803"/>
      <c r="Q205" s="803"/>
    </row>
    <row r="206" spans="1:17" s="103" customFormat="1" x14ac:dyDescent="0.25">
      <c r="A206" s="118"/>
      <c r="B206" s="124" t="s">
        <v>22</v>
      </c>
      <c r="C206" s="78">
        <f t="shared" si="57"/>
        <v>1761.999</v>
      </c>
      <c r="D206" s="78">
        <f>874.953+582.996</f>
        <v>1457.9490000000001</v>
      </c>
      <c r="E206" s="277">
        <f>100-100</f>
        <v>0</v>
      </c>
      <c r="F206" s="78">
        <v>0</v>
      </c>
      <c r="G206" s="78">
        <v>0</v>
      </c>
      <c r="H206" s="78">
        <v>0</v>
      </c>
      <c r="I206" s="78">
        <v>304.05</v>
      </c>
      <c r="J206" s="804"/>
      <c r="K206" s="803"/>
      <c r="L206" s="803"/>
      <c r="M206" s="803"/>
      <c r="N206" s="803"/>
      <c r="O206" s="803"/>
      <c r="P206" s="803"/>
      <c r="Q206" s="803"/>
    </row>
    <row r="207" spans="1:17" ht="13" x14ac:dyDescent="0.3">
      <c r="A207" s="752" t="s">
        <v>250</v>
      </c>
      <c r="B207" s="659"/>
      <c r="C207" s="659"/>
      <c r="D207" s="659"/>
      <c r="E207" s="659"/>
      <c r="F207" s="659"/>
      <c r="G207" s="659"/>
      <c r="H207" s="659"/>
      <c r="I207" s="709"/>
    </row>
    <row r="208" spans="1:17" ht="13" x14ac:dyDescent="0.3">
      <c r="A208" s="96" t="s">
        <v>24</v>
      </c>
      <c r="B208" s="24" t="s">
        <v>21</v>
      </c>
      <c r="C208" s="52">
        <f t="shared" ref="C208:C229" si="58">D208+E208+F208+G208+H208+I208</f>
        <v>43504.630000000005</v>
      </c>
      <c r="D208" s="72">
        <f t="shared" ref="D208:I213" si="59">D210</f>
        <v>33560.950000000004</v>
      </c>
      <c r="E208" s="72">
        <f t="shared" si="59"/>
        <v>4692</v>
      </c>
      <c r="F208" s="72">
        <f t="shared" si="59"/>
        <v>0</v>
      </c>
      <c r="G208" s="72">
        <f t="shared" si="59"/>
        <v>0</v>
      </c>
      <c r="H208" s="72">
        <f t="shared" si="59"/>
        <v>0</v>
      </c>
      <c r="I208" s="72">
        <f t="shared" si="59"/>
        <v>5251.68</v>
      </c>
    </row>
    <row r="209" spans="1:17" x14ac:dyDescent="0.25">
      <c r="A209" s="21" t="s">
        <v>48</v>
      </c>
      <c r="B209" s="26" t="s">
        <v>22</v>
      </c>
      <c r="C209" s="52">
        <f t="shared" si="58"/>
        <v>43504.630000000005</v>
      </c>
      <c r="D209" s="72">
        <f t="shared" si="59"/>
        <v>33560.950000000004</v>
      </c>
      <c r="E209" s="72">
        <f t="shared" si="59"/>
        <v>4692</v>
      </c>
      <c r="F209" s="72">
        <f t="shared" si="59"/>
        <v>0</v>
      </c>
      <c r="G209" s="72">
        <f t="shared" si="59"/>
        <v>0</v>
      </c>
      <c r="H209" s="72">
        <f t="shared" si="59"/>
        <v>0</v>
      </c>
      <c r="I209" s="72">
        <f t="shared" si="59"/>
        <v>5251.68</v>
      </c>
    </row>
    <row r="210" spans="1:17" ht="13" x14ac:dyDescent="0.3">
      <c r="A210" s="47" t="s">
        <v>46</v>
      </c>
      <c r="B210" s="162" t="s">
        <v>21</v>
      </c>
      <c r="C210" s="52">
        <f t="shared" si="58"/>
        <v>43504.630000000005</v>
      </c>
      <c r="D210" s="72">
        <f t="shared" si="59"/>
        <v>33560.950000000004</v>
      </c>
      <c r="E210" s="72">
        <f t="shared" si="59"/>
        <v>4692</v>
      </c>
      <c r="F210" s="72">
        <f t="shared" si="59"/>
        <v>0</v>
      </c>
      <c r="G210" s="72">
        <f t="shared" si="59"/>
        <v>0</v>
      </c>
      <c r="H210" s="72">
        <f t="shared" si="59"/>
        <v>0</v>
      </c>
      <c r="I210" s="72">
        <f t="shared" si="59"/>
        <v>5251.68</v>
      </c>
    </row>
    <row r="211" spans="1:17" x14ac:dyDescent="0.25">
      <c r="A211" s="12" t="s">
        <v>51</v>
      </c>
      <c r="B211" s="4" t="s">
        <v>22</v>
      </c>
      <c r="C211" s="52">
        <f t="shared" si="58"/>
        <v>43504.630000000005</v>
      </c>
      <c r="D211" s="72">
        <f t="shared" si="59"/>
        <v>33560.950000000004</v>
      </c>
      <c r="E211" s="72">
        <f t="shared" si="59"/>
        <v>4692</v>
      </c>
      <c r="F211" s="72">
        <f t="shared" si="59"/>
        <v>0</v>
      </c>
      <c r="G211" s="72">
        <f t="shared" si="59"/>
        <v>0</v>
      </c>
      <c r="H211" s="72">
        <f t="shared" si="59"/>
        <v>0</v>
      </c>
      <c r="I211" s="72">
        <f t="shared" si="59"/>
        <v>5251.68</v>
      </c>
    </row>
    <row r="212" spans="1:17" s="147" customFormat="1" ht="26" x14ac:dyDescent="0.3">
      <c r="A212" s="217" t="s">
        <v>11</v>
      </c>
      <c r="B212" s="82" t="s">
        <v>21</v>
      </c>
      <c r="C212" s="78">
        <f t="shared" si="58"/>
        <v>43504.630000000005</v>
      </c>
      <c r="D212" s="84">
        <f t="shared" si="59"/>
        <v>33560.950000000004</v>
      </c>
      <c r="E212" s="84">
        <f t="shared" si="59"/>
        <v>4692</v>
      </c>
      <c r="F212" s="84">
        <f t="shared" si="59"/>
        <v>0</v>
      </c>
      <c r="G212" s="84">
        <f t="shared" si="59"/>
        <v>0</v>
      </c>
      <c r="H212" s="84">
        <f t="shared" si="59"/>
        <v>0</v>
      </c>
      <c r="I212" s="84">
        <f t="shared" si="59"/>
        <v>5251.68</v>
      </c>
    </row>
    <row r="213" spans="1:17" s="147" customFormat="1" x14ac:dyDescent="0.25">
      <c r="A213" s="110"/>
      <c r="B213" s="86" t="s">
        <v>22</v>
      </c>
      <c r="C213" s="78">
        <f t="shared" si="58"/>
        <v>43504.630000000005</v>
      </c>
      <c r="D213" s="84">
        <f t="shared" si="59"/>
        <v>33560.950000000004</v>
      </c>
      <c r="E213" s="84">
        <f t="shared" si="59"/>
        <v>4692</v>
      </c>
      <c r="F213" s="84">
        <f t="shared" si="59"/>
        <v>0</v>
      </c>
      <c r="G213" s="84">
        <f t="shared" si="59"/>
        <v>0</v>
      </c>
      <c r="H213" s="84">
        <f t="shared" si="59"/>
        <v>0</v>
      </c>
      <c r="I213" s="84">
        <f t="shared" si="59"/>
        <v>5251.68</v>
      </c>
    </row>
    <row r="214" spans="1:17" s="127" customFormat="1" ht="26" x14ac:dyDescent="0.3">
      <c r="A214" s="149" t="s">
        <v>106</v>
      </c>
      <c r="B214" s="125" t="s">
        <v>21</v>
      </c>
      <c r="C214" s="126">
        <f t="shared" si="58"/>
        <v>43504.630000000005</v>
      </c>
      <c r="D214" s="126">
        <f>D216+D218+D220+D222+D224+D226+D228</f>
        <v>33560.950000000004</v>
      </c>
      <c r="E214" s="126">
        <f t="shared" ref="E214:I215" si="60">E216+E218+E220+E222+E224+E226+E228</f>
        <v>4692</v>
      </c>
      <c r="F214" s="126">
        <f t="shared" si="60"/>
        <v>0</v>
      </c>
      <c r="G214" s="126">
        <f t="shared" si="60"/>
        <v>0</v>
      </c>
      <c r="H214" s="126">
        <f t="shared" si="60"/>
        <v>0</v>
      </c>
      <c r="I214" s="126">
        <f t="shared" si="60"/>
        <v>5251.68</v>
      </c>
      <c r="J214" s="262"/>
    </row>
    <row r="215" spans="1:17" s="127" customFormat="1" ht="13" x14ac:dyDescent="0.3">
      <c r="A215" s="135"/>
      <c r="B215" s="128" t="s">
        <v>22</v>
      </c>
      <c r="C215" s="126">
        <f t="shared" si="58"/>
        <v>43504.630000000005</v>
      </c>
      <c r="D215" s="126">
        <f>D217+D219+D221+D223+D225+D227+D229</f>
        <v>33560.950000000004</v>
      </c>
      <c r="E215" s="126">
        <f t="shared" si="60"/>
        <v>4692</v>
      </c>
      <c r="F215" s="126">
        <f t="shared" si="60"/>
        <v>0</v>
      </c>
      <c r="G215" s="126">
        <f t="shared" si="60"/>
        <v>0</v>
      </c>
      <c r="H215" s="126">
        <f t="shared" si="60"/>
        <v>0</v>
      </c>
      <c r="I215" s="126">
        <f t="shared" si="60"/>
        <v>5251.68</v>
      </c>
      <c r="J215" s="262"/>
    </row>
    <row r="216" spans="1:17" s="215" customFormat="1" ht="25" x14ac:dyDescent="0.25">
      <c r="A216" s="376" t="s">
        <v>196</v>
      </c>
      <c r="B216" s="304" t="s">
        <v>21</v>
      </c>
      <c r="C216" s="255">
        <f t="shared" si="58"/>
        <v>4246.63</v>
      </c>
      <c r="D216" s="255">
        <f>187.4+1685.76+2277.97+95.5</f>
        <v>4246.63</v>
      </c>
      <c r="E216" s="255">
        <v>0</v>
      </c>
      <c r="F216" s="255">
        <v>0</v>
      </c>
      <c r="G216" s="255">
        <v>0</v>
      </c>
      <c r="H216" s="255">
        <v>0</v>
      </c>
      <c r="I216" s="255">
        <v>0</v>
      </c>
      <c r="J216" s="793" t="s">
        <v>371</v>
      </c>
      <c r="K216" s="794"/>
      <c r="L216" s="794"/>
      <c r="M216" s="794"/>
      <c r="N216" s="794"/>
      <c r="O216" s="794"/>
      <c r="P216" s="794"/>
      <c r="Q216" s="794"/>
    </row>
    <row r="217" spans="1:17" s="20" customFormat="1" x14ac:dyDescent="0.25">
      <c r="A217" s="12"/>
      <c r="B217" s="62" t="s">
        <v>22</v>
      </c>
      <c r="C217" s="64">
        <f t="shared" si="58"/>
        <v>4246.63</v>
      </c>
      <c r="D217" s="64">
        <f>187.4+1685.76+2277.97+95.5</f>
        <v>4246.63</v>
      </c>
      <c r="E217" s="64">
        <v>0</v>
      </c>
      <c r="F217" s="64">
        <v>0</v>
      </c>
      <c r="G217" s="64">
        <v>0</v>
      </c>
      <c r="H217" s="64">
        <v>0</v>
      </c>
      <c r="I217" s="64">
        <v>0</v>
      </c>
      <c r="J217" s="795"/>
      <c r="K217" s="794"/>
      <c r="L217" s="794"/>
      <c r="M217" s="794"/>
      <c r="N217" s="794"/>
      <c r="O217" s="794"/>
      <c r="P217" s="794"/>
      <c r="Q217" s="794"/>
    </row>
    <row r="218" spans="1:17" s="212" customFormat="1" ht="25" x14ac:dyDescent="0.25">
      <c r="A218" s="66" t="s">
        <v>197</v>
      </c>
      <c r="B218" s="59" t="s">
        <v>21</v>
      </c>
      <c r="C218" s="64">
        <f t="shared" si="58"/>
        <v>7947.74</v>
      </c>
      <c r="D218" s="64">
        <f>240.9+1865.07+7.85+22.02+4570.9</f>
        <v>6706.74</v>
      </c>
      <c r="E218" s="64">
        <v>1241</v>
      </c>
      <c r="F218" s="64">
        <v>0</v>
      </c>
      <c r="G218" s="64">
        <v>0</v>
      </c>
      <c r="H218" s="64">
        <v>0</v>
      </c>
      <c r="I218" s="64">
        <v>0</v>
      </c>
      <c r="J218" s="215"/>
      <c r="K218" s="650" t="s">
        <v>369</v>
      </c>
      <c r="L218" s="650"/>
      <c r="M218" s="650"/>
      <c r="N218" s="650"/>
      <c r="O218" s="650"/>
      <c r="P218" s="650"/>
      <c r="Q218" s="650"/>
    </row>
    <row r="219" spans="1:17" s="20" customFormat="1" x14ac:dyDescent="0.25">
      <c r="A219" s="12"/>
      <c r="B219" s="62" t="s">
        <v>22</v>
      </c>
      <c r="C219" s="64">
        <f t="shared" si="58"/>
        <v>7947.74</v>
      </c>
      <c r="D219" s="64">
        <f>240.9+1865.07+7.85+22.02+4570.9</f>
        <v>6706.74</v>
      </c>
      <c r="E219" s="64">
        <v>1241</v>
      </c>
      <c r="F219" s="64">
        <v>0</v>
      </c>
      <c r="G219" s="64">
        <v>0</v>
      </c>
      <c r="H219" s="64">
        <v>0</v>
      </c>
      <c r="I219" s="64">
        <v>0</v>
      </c>
      <c r="J219" s="216"/>
      <c r="K219" s="650"/>
      <c r="L219" s="650"/>
      <c r="M219" s="650"/>
      <c r="N219" s="650"/>
      <c r="O219" s="650"/>
      <c r="P219" s="650"/>
      <c r="Q219" s="650"/>
    </row>
    <row r="220" spans="1:17" s="215" customFormat="1" ht="25" x14ac:dyDescent="0.25">
      <c r="A220" s="376" t="s">
        <v>198</v>
      </c>
      <c r="B220" s="304" t="s">
        <v>21</v>
      </c>
      <c r="C220" s="255">
        <f t="shared" si="58"/>
        <v>5592.02</v>
      </c>
      <c r="D220" s="255">
        <f>188+2.8+604.4+2076.32+2651.5</f>
        <v>5523.02</v>
      </c>
      <c r="E220" s="255">
        <v>69</v>
      </c>
      <c r="F220" s="255">
        <v>0</v>
      </c>
      <c r="G220" s="255">
        <v>0</v>
      </c>
      <c r="H220" s="255">
        <v>0</v>
      </c>
      <c r="I220" s="255">
        <v>0</v>
      </c>
      <c r="K220" s="721" t="s">
        <v>394</v>
      </c>
      <c r="L220" s="721"/>
      <c r="M220" s="721"/>
      <c r="N220" s="721"/>
      <c r="O220" s="721"/>
      <c r="P220" s="721"/>
    </row>
    <row r="221" spans="1:17" s="20" customFormat="1" x14ac:dyDescent="0.25">
      <c r="A221" s="12"/>
      <c r="B221" s="62" t="s">
        <v>22</v>
      </c>
      <c r="C221" s="64">
        <f t="shared" si="58"/>
        <v>5592.02</v>
      </c>
      <c r="D221" s="64">
        <f>188+2.8+604.4+2076.32+2651.5</f>
        <v>5523.02</v>
      </c>
      <c r="E221" s="64">
        <v>69</v>
      </c>
      <c r="F221" s="64">
        <v>0</v>
      </c>
      <c r="G221" s="64">
        <v>0</v>
      </c>
      <c r="H221" s="64">
        <v>0</v>
      </c>
      <c r="I221" s="64">
        <v>0</v>
      </c>
      <c r="J221" s="216"/>
      <c r="K221" s="721"/>
      <c r="L221" s="721"/>
      <c r="M221" s="721"/>
      <c r="N221" s="721"/>
      <c r="O221" s="721"/>
      <c r="P221" s="721"/>
    </row>
    <row r="222" spans="1:17" s="215" customFormat="1" ht="25" x14ac:dyDescent="0.25">
      <c r="A222" s="376" t="s">
        <v>199</v>
      </c>
      <c r="B222" s="304" t="s">
        <v>21</v>
      </c>
      <c r="C222" s="255">
        <f t="shared" si="58"/>
        <v>5631.4</v>
      </c>
      <c r="D222" s="64">
        <f>948.08+716.82+900.35+2110.15</f>
        <v>4675.3999999999996</v>
      </c>
      <c r="E222" s="64">
        <v>956</v>
      </c>
      <c r="F222" s="255">
        <v>0</v>
      </c>
      <c r="G222" s="255">
        <v>0</v>
      </c>
      <c r="H222" s="255">
        <v>0</v>
      </c>
      <c r="I222" s="255">
        <v>0</v>
      </c>
      <c r="K222" s="721" t="s">
        <v>445</v>
      </c>
      <c r="L222" s="721"/>
      <c r="M222" s="721"/>
      <c r="N222" s="721"/>
      <c r="O222" s="721"/>
      <c r="P222" s="721"/>
      <c r="Q222" s="721"/>
    </row>
    <row r="223" spans="1:17" s="20" customFormat="1" x14ac:dyDescent="0.25">
      <c r="A223" s="12"/>
      <c r="B223" s="62" t="s">
        <v>22</v>
      </c>
      <c r="C223" s="64">
        <f t="shared" si="58"/>
        <v>5631.4</v>
      </c>
      <c r="D223" s="64">
        <f>948.08+716.82+900.35+2110.15</f>
        <v>4675.3999999999996</v>
      </c>
      <c r="E223" s="64">
        <v>956</v>
      </c>
      <c r="F223" s="64">
        <v>0</v>
      </c>
      <c r="G223" s="64">
        <v>0</v>
      </c>
      <c r="H223" s="64">
        <v>0</v>
      </c>
      <c r="I223" s="64">
        <v>0</v>
      </c>
      <c r="J223" s="216"/>
      <c r="K223" s="721"/>
      <c r="L223" s="721"/>
      <c r="M223" s="721"/>
      <c r="N223" s="721"/>
      <c r="O223" s="721"/>
      <c r="P223" s="721"/>
      <c r="Q223" s="721"/>
    </row>
    <row r="224" spans="1:17" s="212" customFormat="1" ht="25" x14ac:dyDescent="0.25">
      <c r="A224" s="241" t="s">
        <v>200</v>
      </c>
      <c r="B224" s="59" t="s">
        <v>21</v>
      </c>
      <c r="C224" s="64">
        <f t="shared" si="58"/>
        <v>5306.18</v>
      </c>
      <c r="D224" s="64">
        <f>14.46+33.22+6.82</f>
        <v>54.5</v>
      </c>
      <c r="E224" s="64">
        <v>0</v>
      </c>
      <c r="F224" s="64">
        <v>0</v>
      </c>
      <c r="G224" s="64">
        <v>0</v>
      </c>
      <c r="H224" s="64">
        <v>0</v>
      </c>
      <c r="I224" s="64">
        <f>5306.18-54.5</f>
        <v>5251.68</v>
      </c>
      <c r="J224" s="796" t="s">
        <v>370</v>
      </c>
      <c r="K224" s="601"/>
      <c r="L224" s="601"/>
      <c r="M224" s="601"/>
    </row>
    <row r="225" spans="1:18" s="20" customFormat="1" x14ac:dyDescent="0.25">
      <c r="A225" s="12"/>
      <c r="B225" s="62" t="s">
        <v>22</v>
      </c>
      <c r="C225" s="64">
        <f t="shared" si="58"/>
        <v>5306.18</v>
      </c>
      <c r="D225" s="64">
        <f>14.46+33.22+6.82</f>
        <v>54.5</v>
      </c>
      <c r="E225" s="64">
        <v>0</v>
      </c>
      <c r="F225" s="64">
        <v>0</v>
      </c>
      <c r="G225" s="64">
        <v>0</v>
      </c>
      <c r="H225" s="64">
        <v>0</v>
      </c>
      <c r="I225" s="64">
        <f>5306.18-54.5</f>
        <v>5251.68</v>
      </c>
      <c r="J225" s="785" t="s">
        <v>186</v>
      </c>
      <c r="K225" s="786"/>
      <c r="L225" s="786"/>
      <c r="M225" s="786"/>
    </row>
    <row r="226" spans="1:18" s="215" customFormat="1" ht="25" x14ac:dyDescent="0.25">
      <c r="A226" s="280" t="s">
        <v>201</v>
      </c>
      <c r="B226" s="304" t="s">
        <v>21</v>
      </c>
      <c r="C226" s="255">
        <f t="shared" si="58"/>
        <v>7320.65</v>
      </c>
      <c r="D226" s="255">
        <f>14.05+39.3+160.09+5494.21</f>
        <v>5707.65</v>
      </c>
      <c r="E226" s="255">
        <v>1613</v>
      </c>
      <c r="F226" s="255">
        <v>0</v>
      </c>
      <c r="G226" s="255">
        <v>0</v>
      </c>
      <c r="H226" s="255">
        <v>0</v>
      </c>
      <c r="I226" s="255">
        <v>0</v>
      </c>
      <c r="J226" s="787" t="s">
        <v>444</v>
      </c>
      <c r="K226" s="788"/>
      <c r="L226" s="788"/>
      <c r="M226" s="788"/>
      <c r="N226" s="788"/>
      <c r="O226" s="788"/>
      <c r="P226" s="788"/>
      <c r="Q226" s="788"/>
      <c r="R226" s="788"/>
    </row>
    <row r="227" spans="1:18" s="216" customFormat="1" x14ac:dyDescent="0.25">
      <c r="A227" s="218"/>
      <c r="B227" s="229" t="s">
        <v>22</v>
      </c>
      <c r="C227" s="255">
        <f t="shared" si="58"/>
        <v>7320.65</v>
      </c>
      <c r="D227" s="255">
        <f>14.05+39.3+160.09+5494.21</f>
        <v>5707.65</v>
      </c>
      <c r="E227" s="255">
        <v>1613</v>
      </c>
      <c r="F227" s="255">
        <v>0</v>
      </c>
      <c r="G227" s="255">
        <v>0</v>
      </c>
      <c r="H227" s="255">
        <v>0</v>
      </c>
      <c r="I227" s="255">
        <v>0</v>
      </c>
      <c r="J227" s="789"/>
      <c r="K227" s="788"/>
      <c r="L227" s="788"/>
      <c r="M227" s="788"/>
      <c r="N227" s="788"/>
      <c r="O227" s="788"/>
      <c r="P227" s="788"/>
      <c r="Q227" s="788"/>
      <c r="R227" s="788"/>
    </row>
    <row r="228" spans="1:18" s="212" customFormat="1" ht="25" x14ac:dyDescent="0.25">
      <c r="A228" s="280" t="s">
        <v>202</v>
      </c>
      <c r="B228" s="59" t="s">
        <v>21</v>
      </c>
      <c r="C228" s="64">
        <f t="shared" si="58"/>
        <v>7460.01</v>
      </c>
      <c r="D228" s="64">
        <f>1.6+198.36+3677.65+2769.4</f>
        <v>6647.01</v>
      </c>
      <c r="E228" s="64">
        <v>813</v>
      </c>
      <c r="F228" s="64">
        <v>0</v>
      </c>
      <c r="G228" s="64">
        <v>0</v>
      </c>
      <c r="H228" s="64">
        <v>0</v>
      </c>
      <c r="I228" s="64">
        <v>0</v>
      </c>
      <c r="J228" s="755" t="s">
        <v>446</v>
      </c>
      <c r="K228" s="667"/>
      <c r="L228" s="667"/>
      <c r="M228" s="667"/>
      <c r="N228" s="667"/>
      <c r="O228" s="667"/>
      <c r="P228" s="667"/>
      <c r="Q228" s="667"/>
      <c r="R228" s="667"/>
    </row>
    <row r="229" spans="1:18" s="20" customFormat="1" x14ac:dyDescent="0.25">
      <c r="A229" s="12"/>
      <c r="B229" s="62" t="s">
        <v>22</v>
      </c>
      <c r="C229" s="64">
        <f t="shared" si="58"/>
        <v>7460.01</v>
      </c>
      <c r="D229" s="64">
        <f>1.6+198.36+3677.65+2769.4</f>
        <v>6647.01</v>
      </c>
      <c r="E229" s="64">
        <v>813</v>
      </c>
      <c r="F229" s="64">
        <v>0</v>
      </c>
      <c r="G229" s="64">
        <v>0</v>
      </c>
      <c r="H229" s="64">
        <v>0</v>
      </c>
      <c r="I229" s="64">
        <v>0</v>
      </c>
      <c r="J229" s="668"/>
      <c r="K229" s="667"/>
      <c r="L229" s="667"/>
      <c r="M229" s="667"/>
      <c r="N229" s="667"/>
      <c r="O229" s="667"/>
      <c r="P229" s="667"/>
      <c r="Q229" s="667"/>
      <c r="R229" s="667"/>
    </row>
    <row r="230" spans="1:18" s="95" customFormat="1" ht="13" x14ac:dyDescent="0.3">
      <c r="A230" s="790" t="s">
        <v>252</v>
      </c>
      <c r="B230" s="791"/>
      <c r="C230" s="791"/>
      <c r="D230" s="791"/>
      <c r="E230" s="791"/>
      <c r="F230" s="791"/>
      <c r="G230" s="791"/>
      <c r="H230" s="791"/>
      <c r="I230" s="792"/>
    </row>
    <row r="231" spans="1:18" s="174" customFormat="1" ht="13" x14ac:dyDescent="0.3">
      <c r="A231" s="31" t="s">
        <v>24</v>
      </c>
      <c r="B231" s="87" t="s">
        <v>21</v>
      </c>
      <c r="C231" s="296">
        <f t="shared" ref="C231:C246" si="61">D231+E231+F231+G231+H231+I231</f>
        <v>1984.71</v>
      </c>
      <c r="D231" s="296">
        <f t="shared" ref="D231:I232" si="62">D233</f>
        <v>792.8</v>
      </c>
      <c r="E231" s="296">
        <f t="shared" si="62"/>
        <v>300</v>
      </c>
      <c r="F231" s="296">
        <f t="shared" si="62"/>
        <v>675.78000000000009</v>
      </c>
      <c r="G231" s="296">
        <f t="shared" si="62"/>
        <v>0</v>
      </c>
      <c r="H231" s="296">
        <f t="shared" si="62"/>
        <v>0</v>
      </c>
      <c r="I231" s="296">
        <f t="shared" si="62"/>
        <v>216.13</v>
      </c>
    </row>
    <row r="232" spans="1:18" s="174" customFormat="1" ht="13" x14ac:dyDescent="0.3">
      <c r="A232" s="21" t="s">
        <v>48</v>
      </c>
      <c r="B232" s="86" t="s">
        <v>22</v>
      </c>
      <c r="C232" s="173">
        <f t="shared" si="61"/>
        <v>1984.71</v>
      </c>
      <c r="D232" s="173">
        <f t="shared" si="62"/>
        <v>792.8</v>
      </c>
      <c r="E232" s="173">
        <f t="shared" si="62"/>
        <v>300</v>
      </c>
      <c r="F232" s="173">
        <f t="shared" si="62"/>
        <v>675.78000000000009</v>
      </c>
      <c r="G232" s="173">
        <f t="shared" si="62"/>
        <v>0</v>
      </c>
      <c r="H232" s="173">
        <f t="shared" si="62"/>
        <v>0</v>
      </c>
      <c r="I232" s="173">
        <f t="shared" si="62"/>
        <v>216.13</v>
      </c>
    </row>
    <row r="233" spans="1:18" s="147" customFormat="1" ht="13" x14ac:dyDescent="0.3">
      <c r="A233" s="186" t="s">
        <v>69</v>
      </c>
      <c r="B233" s="82" t="s">
        <v>21</v>
      </c>
      <c r="C233" s="84">
        <f t="shared" si="61"/>
        <v>1984.71</v>
      </c>
      <c r="D233" s="84">
        <f t="shared" ref="D233:I234" si="63">D235+D239</f>
        <v>792.8</v>
      </c>
      <c r="E233" s="84">
        <f t="shared" si="63"/>
        <v>300</v>
      </c>
      <c r="F233" s="84">
        <f t="shared" si="63"/>
        <v>675.78000000000009</v>
      </c>
      <c r="G233" s="84">
        <f t="shared" si="63"/>
        <v>0</v>
      </c>
      <c r="H233" s="84">
        <f t="shared" si="63"/>
        <v>0</v>
      </c>
      <c r="I233" s="84">
        <f t="shared" si="63"/>
        <v>216.13</v>
      </c>
    </row>
    <row r="234" spans="1:18" s="147" customFormat="1" x14ac:dyDescent="0.25">
      <c r="A234" s="21" t="s">
        <v>60</v>
      </c>
      <c r="B234" s="86" t="s">
        <v>22</v>
      </c>
      <c r="C234" s="84">
        <f t="shared" si="61"/>
        <v>1984.71</v>
      </c>
      <c r="D234" s="84">
        <f t="shared" si="63"/>
        <v>792.8</v>
      </c>
      <c r="E234" s="84">
        <f t="shared" si="63"/>
        <v>300</v>
      </c>
      <c r="F234" s="84">
        <f t="shared" si="63"/>
        <v>675.78000000000009</v>
      </c>
      <c r="G234" s="84">
        <f t="shared" si="63"/>
        <v>0</v>
      </c>
      <c r="H234" s="84">
        <f t="shared" si="63"/>
        <v>0</v>
      </c>
      <c r="I234" s="84">
        <f t="shared" si="63"/>
        <v>216.13</v>
      </c>
    </row>
    <row r="235" spans="1:18" s="174" customFormat="1" ht="26" x14ac:dyDescent="0.3">
      <c r="A235" s="183" t="s">
        <v>12</v>
      </c>
      <c r="B235" s="82" t="s">
        <v>21</v>
      </c>
      <c r="C235" s="78">
        <f t="shared" si="61"/>
        <v>1008</v>
      </c>
      <c r="D235" s="78">
        <f>D237</f>
        <v>791.87</v>
      </c>
      <c r="E235" s="78">
        <f t="shared" ref="E235:I236" si="64">E237</f>
        <v>0</v>
      </c>
      <c r="F235" s="78">
        <f t="shared" si="64"/>
        <v>0</v>
      </c>
      <c r="G235" s="78">
        <f t="shared" si="64"/>
        <v>0</v>
      </c>
      <c r="H235" s="78">
        <f t="shared" si="64"/>
        <v>0</v>
      </c>
      <c r="I235" s="78">
        <f t="shared" si="64"/>
        <v>216.13</v>
      </c>
    </row>
    <row r="236" spans="1:18" s="174" customFormat="1" ht="13" x14ac:dyDescent="0.3">
      <c r="A236" s="67"/>
      <c r="B236" s="86" t="s">
        <v>22</v>
      </c>
      <c r="C236" s="78">
        <f t="shared" si="61"/>
        <v>1008</v>
      </c>
      <c r="D236" s="78">
        <f>D238</f>
        <v>791.87</v>
      </c>
      <c r="E236" s="78">
        <f t="shared" si="64"/>
        <v>0</v>
      </c>
      <c r="F236" s="78">
        <f t="shared" si="64"/>
        <v>0</v>
      </c>
      <c r="G236" s="78">
        <f t="shared" si="64"/>
        <v>0</v>
      </c>
      <c r="H236" s="78">
        <f t="shared" si="64"/>
        <v>0</v>
      </c>
      <c r="I236" s="78">
        <f t="shared" si="64"/>
        <v>216.13</v>
      </c>
    </row>
    <row r="237" spans="1:18" s="269" customFormat="1" ht="25" x14ac:dyDescent="0.25">
      <c r="A237" s="352" t="s">
        <v>13</v>
      </c>
      <c r="B237" s="219" t="s">
        <v>21</v>
      </c>
      <c r="C237" s="205">
        <f t="shared" si="61"/>
        <v>1008</v>
      </c>
      <c r="D237" s="205">
        <f>D238</f>
        <v>791.87</v>
      </c>
      <c r="E237" s="205">
        <v>0</v>
      </c>
      <c r="F237" s="205">
        <f>F238</f>
        <v>0</v>
      </c>
      <c r="G237" s="205">
        <f>G238</f>
        <v>0</v>
      </c>
      <c r="H237" s="205">
        <f>H238</f>
        <v>0</v>
      </c>
      <c r="I237" s="205">
        <f>1008-551-240.87</f>
        <v>216.13</v>
      </c>
    </row>
    <row r="238" spans="1:18" s="264" customFormat="1" x14ac:dyDescent="0.25">
      <c r="A238" s="204"/>
      <c r="B238" s="220" t="s">
        <v>22</v>
      </c>
      <c r="C238" s="205">
        <f t="shared" si="61"/>
        <v>1008</v>
      </c>
      <c r="D238" s="205">
        <f>551+240.87</f>
        <v>791.87</v>
      </c>
      <c r="E238" s="205">
        <v>0</v>
      </c>
      <c r="F238" s="205">
        <v>0</v>
      </c>
      <c r="G238" s="205">
        <v>0</v>
      </c>
      <c r="H238" s="205">
        <v>0</v>
      </c>
      <c r="I238" s="205">
        <f>1008-551-240.87</f>
        <v>216.13</v>
      </c>
    </row>
    <row r="239" spans="1:18" ht="13" x14ac:dyDescent="0.3">
      <c r="A239" s="19" t="s">
        <v>78</v>
      </c>
      <c r="B239" s="73" t="s">
        <v>21</v>
      </c>
      <c r="C239" s="72">
        <f t="shared" si="61"/>
        <v>976.71</v>
      </c>
      <c r="D239" s="72">
        <f>D243</f>
        <v>0.93</v>
      </c>
      <c r="E239" s="72">
        <f t="shared" ref="E239:I240" si="65">E243</f>
        <v>300</v>
      </c>
      <c r="F239" s="72">
        <f t="shared" si="65"/>
        <v>675.78000000000009</v>
      </c>
      <c r="G239" s="72">
        <f t="shared" si="65"/>
        <v>0</v>
      </c>
      <c r="H239" s="72">
        <f t="shared" si="65"/>
        <v>0</v>
      </c>
      <c r="I239" s="72">
        <f t="shared" si="65"/>
        <v>0</v>
      </c>
    </row>
    <row r="240" spans="1:18" ht="13" x14ac:dyDescent="0.3">
      <c r="A240" s="16"/>
      <c r="B240" s="40" t="s">
        <v>22</v>
      </c>
      <c r="C240" s="72">
        <f t="shared" si="61"/>
        <v>976.71</v>
      </c>
      <c r="D240" s="72">
        <f>D244</f>
        <v>0.93</v>
      </c>
      <c r="E240" s="72">
        <f t="shared" si="65"/>
        <v>300</v>
      </c>
      <c r="F240" s="72">
        <f t="shared" si="65"/>
        <v>675.78000000000009</v>
      </c>
      <c r="G240" s="72">
        <f t="shared" si="65"/>
        <v>0</v>
      </c>
      <c r="H240" s="72">
        <f t="shared" si="65"/>
        <v>0</v>
      </c>
      <c r="I240" s="72">
        <f t="shared" si="65"/>
        <v>0</v>
      </c>
    </row>
    <row r="241" spans="1:10" x14ac:dyDescent="0.25">
      <c r="A241" s="31" t="s">
        <v>66</v>
      </c>
      <c r="B241" s="24" t="s">
        <v>21</v>
      </c>
      <c r="C241" s="72">
        <f t="shared" si="61"/>
        <v>976.71</v>
      </c>
      <c r="D241" s="72">
        <f>D243</f>
        <v>0.93</v>
      </c>
      <c r="E241" s="72">
        <f t="shared" ref="E241:I244" si="66">E243</f>
        <v>300</v>
      </c>
      <c r="F241" s="72">
        <f t="shared" si="66"/>
        <v>675.78000000000009</v>
      </c>
      <c r="G241" s="72">
        <f t="shared" si="66"/>
        <v>0</v>
      </c>
      <c r="H241" s="72">
        <f t="shared" si="66"/>
        <v>0</v>
      </c>
      <c r="I241" s="72">
        <f t="shared" si="66"/>
        <v>0</v>
      </c>
    </row>
    <row r="242" spans="1:10" x14ac:dyDescent="0.25">
      <c r="A242" s="31"/>
      <c r="B242" s="26" t="s">
        <v>22</v>
      </c>
      <c r="C242" s="72">
        <f t="shared" si="61"/>
        <v>976.71</v>
      </c>
      <c r="D242" s="72">
        <f>D244</f>
        <v>0.93</v>
      </c>
      <c r="E242" s="72">
        <f t="shared" si="66"/>
        <v>300</v>
      </c>
      <c r="F242" s="72">
        <f t="shared" si="66"/>
        <v>675.78000000000009</v>
      </c>
      <c r="G242" s="72">
        <f t="shared" si="66"/>
        <v>0</v>
      </c>
      <c r="H242" s="72">
        <f t="shared" si="66"/>
        <v>0</v>
      </c>
      <c r="I242" s="72">
        <f t="shared" si="66"/>
        <v>0</v>
      </c>
    </row>
    <row r="243" spans="1:10" ht="13" x14ac:dyDescent="0.3">
      <c r="A243" s="75" t="s">
        <v>50</v>
      </c>
      <c r="B243" s="191" t="s">
        <v>21</v>
      </c>
      <c r="C243" s="192">
        <f t="shared" si="61"/>
        <v>976.71</v>
      </c>
      <c r="D243" s="192">
        <f>D245</f>
        <v>0.93</v>
      </c>
      <c r="E243" s="192">
        <f t="shared" si="66"/>
        <v>300</v>
      </c>
      <c r="F243" s="192">
        <f t="shared" si="66"/>
        <v>675.78000000000009</v>
      </c>
      <c r="G243" s="192">
        <f t="shared" si="66"/>
        <v>0</v>
      </c>
      <c r="H243" s="192">
        <f t="shared" si="66"/>
        <v>0</v>
      </c>
      <c r="I243" s="192">
        <f t="shared" si="66"/>
        <v>0</v>
      </c>
    </row>
    <row r="244" spans="1:10" ht="13" x14ac:dyDescent="0.3">
      <c r="A244" s="44"/>
      <c r="B244" s="193" t="s">
        <v>22</v>
      </c>
      <c r="C244" s="192">
        <f t="shared" si="61"/>
        <v>976.71</v>
      </c>
      <c r="D244" s="192">
        <f>D246</f>
        <v>0.93</v>
      </c>
      <c r="E244" s="192">
        <f t="shared" si="66"/>
        <v>300</v>
      </c>
      <c r="F244" s="192">
        <f t="shared" si="66"/>
        <v>675.78000000000009</v>
      </c>
      <c r="G244" s="192">
        <f t="shared" si="66"/>
        <v>0</v>
      </c>
      <c r="H244" s="192">
        <f t="shared" si="66"/>
        <v>0</v>
      </c>
      <c r="I244" s="192">
        <f t="shared" si="66"/>
        <v>0</v>
      </c>
    </row>
    <row r="245" spans="1:10" s="211" customFormat="1" ht="25" x14ac:dyDescent="0.25">
      <c r="A245" s="403" t="s">
        <v>366</v>
      </c>
      <c r="B245" s="35" t="s">
        <v>21</v>
      </c>
      <c r="C245" s="72">
        <f t="shared" si="61"/>
        <v>976.71</v>
      </c>
      <c r="D245" s="72">
        <v>0.93</v>
      </c>
      <c r="E245" s="72">
        <v>300</v>
      </c>
      <c r="F245" s="72">
        <f>976.71-300-0.93</f>
        <v>675.78000000000009</v>
      </c>
      <c r="G245" s="72">
        <v>0</v>
      </c>
      <c r="H245" s="72">
        <v>0</v>
      </c>
      <c r="I245" s="72">
        <v>0</v>
      </c>
    </row>
    <row r="246" spans="1:10" x14ac:dyDescent="0.25">
      <c r="A246" s="21"/>
      <c r="B246" s="41" t="s">
        <v>22</v>
      </c>
      <c r="C246" s="72">
        <f t="shared" si="61"/>
        <v>976.71</v>
      </c>
      <c r="D246" s="72">
        <v>0.93</v>
      </c>
      <c r="E246" s="72">
        <v>300</v>
      </c>
      <c r="F246" s="72">
        <f>976.71-300-0.93</f>
        <v>675.78000000000009</v>
      </c>
      <c r="G246" s="72">
        <v>0</v>
      </c>
      <c r="H246" s="72">
        <v>0</v>
      </c>
      <c r="I246" s="72">
        <v>0</v>
      </c>
    </row>
    <row r="247" spans="1:10" ht="13" x14ac:dyDescent="0.3">
      <c r="A247" s="658" t="s">
        <v>79</v>
      </c>
      <c r="B247" s="659"/>
      <c r="C247" s="659"/>
      <c r="D247" s="659"/>
      <c r="E247" s="659"/>
      <c r="F247" s="659"/>
      <c r="G247" s="659"/>
      <c r="H247" s="659"/>
      <c r="I247" s="709"/>
    </row>
    <row r="248" spans="1:10" s="46" customFormat="1" ht="13" x14ac:dyDescent="0.3">
      <c r="A248" s="615" t="s">
        <v>24</v>
      </c>
      <c r="B248" s="616"/>
      <c r="C248" s="616"/>
      <c r="D248" s="616"/>
      <c r="E248" s="616"/>
      <c r="F248" s="616"/>
      <c r="G248" s="616"/>
      <c r="H248" s="616"/>
      <c r="I248" s="617"/>
    </row>
    <row r="249" spans="1:10" s="46" customFormat="1" x14ac:dyDescent="0.25">
      <c r="A249" s="81" t="s">
        <v>48</v>
      </c>
      <c r="B249" s="24" t="s">
        <v>21</v>
      </c>
      <c r="C249" s="52">
        <f t="shared" ref="C249:C273" si="67">D249+E249+F249+G249+H249+I249</f>
        <v>874129.67</v>
      </c>
      <c r="D249" s="72">
        <f t="shared" ref="D249:I250" si="68">D251+D259+D341</f>
        <v>351237.23</v>
      </c>
      <c r="E249" s="72">
        <f t="shared" si="68"/>
        <v>119164</v>
      </c>
      <c r="F249" s="72">
        <f t="shared" si="68"/>
        <v>325857.71000000002</v>
      </c>
      <c r="G249" s="72">
        <f t="shared" si="68"/>
        <v>63859.180000000008</v>
      </c>
      <c r="H249" s="72">
        <f t="shared" si="68"/>
        <v>554.9100000000002</v>
      </c>
      <c r="I249" s="72">
        <f t="shared" si="68"/>
        <v>13456.64</v>
      </c>
    </row>
    <row r="250" spans="1:10" s="46" customFormat="1" x14ac:dyDescent="0.25">
      <c r="A250" s="80"/>
      <c r="B250" s="26" t="s">
        <v>22</v>
      </c>
      <c r="C250" s="52">
        <f t="shared" si="67"/>
        <v>874129.67</v>
      </c>
      <c r="D250" s="72">
        <f t="shared" si="68"/>
        <v>351237.23</v>
      </c>
      <c r="E250" s="72">
        <f t="shared" si="68"/>
        <v>119164</v>
      </c>
      <c r="F250" s="72">
        <f t="shared" si="68"/>
        <v>325857.71000000002</v>
      </c>
      <c r="G250" s="72">
        <f t="shared" si="68"/>
        <v>63859.180000000008</v>
      </c>
      <c r="H250" s="72">
        <f t="shared" si="68"/>
        <v>554.9100000000002</v>
      </c>
      <c r="I250" s="72">
        <f t="shared" si="68"/>
        <v>13456.64</v>
      </c>
    </row>
    <row r="251" spans="1:10" s="27" customFormat="1" ht="13" x14ac:dyDescent="0.3">
      <c r="A251" s="75" t="s">
        <v>46</v>
      </c>
      <c r="B251" s="24" t="s">
        <v>21</v>
      </c>
      <c r="C251" s="72">
        <f t="shared" si="67"/>
        <v>770800.55000000016</v>
      </c>
      <c r="D251" s="72">
        <f t="shared" ref="D251:I251" si="69">D253+D267</f>
        <v>300470.01</v>
      </c>
      <c r="E251" s="72">
        <f t="shared" si="69"/>
        <v>84667</v>
      </c>
      <c r="F251" s="72">
        <f t="shared" si="69"/>
        <v>313786.81</v>
      </c>
      <c r="G251" s="72">
        <f t="shared" si="69"/>
        <v>63859.180000000008</v>
      </c>
      <c r="H251" s="72">
        <f t="shared" si="69"/>
        <v>554.9100000000002</v>
      </c>
      <c r="I251" s="72">
        <f t="shared" si="69"/>
        <v>7462.6399999999994</v>
      </c>
    </row>
    <row r="252" spans="1:10" s="27" customFormat="1" x14ac:dyDescent="0.25">
      <c r="A252" s="80" t="s">
        <v>48</v>
      </c>
      <c r="B252" s="26" t="s">
        <v>22</v>
      </c>
      <c r="C252" s="72">
        <f t="shared" si="67"/>
        <v>770800.55000000016</v>
      </c>
      <c r="D252" s="72">
        <f t="shared" ref="D252:I252" si="70">D268+D254</f>
        <v>300470.01</v>
      </c>
      <c r="E252" s="72">
        <f t="shared" si="70"/>
        <v>84667</v>
      </c>
      <c r="F252" s="72">
        <f t="shared" si="70"/>
        <v>313786.81</v>
      </c>
      <c r="G252" s="72">
        <f t="shared" si="70"/>
        <v>63859.180000000008</v>
      </c>
      <c r="H252" s="72">
        <f t="shared" si="70"/>
        <v>554.9100000000002</v>
      </c>
      <c r="I252" s="72">
        <f t="shared" si="70"/>
        <v>7462.6399999999994</v>
      </c>
    </row>
    <row r="253" spans="1:10" s="46" customFormat="1" ht="26" x14ac:dyDescent="0.3">
      <c r="A253" s="119" t="s">
        <v>125</v>
      </c>
      <c r="B253" s="180" t="s">
        <v>21</v>
      </c>
      <c r="C253" s="78">
        <f t="shared" si="67"/>
        <v>183770</v>
      </c>
      <c r="D253" s="78">
        <f>D255+D257</f>
        <v>183701</v>
      </c>
      <c r="E253" s="78">
        <f t="shared" ref="E253:I254" si="71">E255+E257</f>
        <v>69</v>
      </c>
      <c r="F253" s="78">
        <f t="shared" si="71"/>
        <v>0</v>
      </c>
      <c r="G253" s="78">
        <f t="shared" si="71"/>
        <v>0</v>
      </c>
      <c r="H253" s="78">
        <f t="shared" si="71"/>
        <v>0</v>
      </c>
      <c r="I253" s="78">
        <f t="shared" si="71"/>
        <v>0</v>
      </c>
      <c r="J253" s="263"/>
    </row>
    <row r="254" spans="1:10" s="46" customFormat="1" ht="13" x14ac:dyDescent="0.3">
      <c r="A254" s="189"/>
      <c r="B254" s="124" t="s">
        <v>22</v>
      </c>
      <c r="C254" s="78">
        <f t="shared" si="67"/>
        <v>183770</v>
      </c>
      <c r="D254" s="78">
        <f>D256+D258</f>
        <v>183701</v>
      </c>
      <c r="E254" s="78">
        <f t="shared" si="71"/>
        <v>69</v>
      </c>
      <c r="F254" s="78">
        <f t="shared" si="71"/>
        <v>0</v>
      </c>
      <c r="G254" s="78">
        <f t="shared" si="71"/>
        <v>0</v>
      </c>
      <c r="H254" s="78">
        <f t="shared" si="71"/>
        <v>0</v>
      </c>
      <c r="I254" s="78">
        <f t="shared" si="71"/>
        <v>0</v>
      </c>
      <c r="J254" s="263"/>
    </row>
    <row r="255" spans="1:10" s="216" customFormat="1" ht="15" customHeight="1" x14ac:dyDescent="0.25">
      <c r="A255" s="783" t="s">
        <v>247</v>
      </c>
      <c r="B255" s="304" t="s">
        <v>21</v>
      </c>
      <c r="C255" s="255">
        <f t="shared" si="67"/>
        <v>83349</v>
      </c>
      <c r="D255" s="255">
        <f>5+24+13226+38753+31341</f>
        <v>83349</v>
      </c>
      <c r="E255" s="255">
        <v>0</v>
      </c>
      <c r="F255" s="255">
        <v>0</v>
      </c>
      <c r="G255" s="255">
        <v>0</v>
      </c>
      <c r="H255" s="255">
        <v>0</v>
      </c>
      <c r="I255" s="255">
        <v>0</v>
      </c>
    </row>
    <row r="256" spans="1:10" s="216" customFormat="1" ht="38.25" customHeight="1" x14ac:dyDescent="0.25">
      <c r="A256" s="784"/>
      <c r="B256" s="229" t="s">
        <v>22</v>
      </c>
      <c r="C256" s="255">
        <f t="shared" si="67"/>
        <v>83349</v>
      </c>
      <c r="D256" s="255">
        <f>5+24+13226+38753+31341</f>
        <v>83349</v>
      </c>
      <c r="E256" s="255">
        <v>0</v>
      </c>
      <c r="F256" s="255">
        <v>0</v>
      </c>
      <c r="G256" s="255">
        <v>0</v>
      </c>
      <c r="H256" s="255">
        <v>0</v>
      </c>
      <c r="I256" s="255">
        <v>0</v>
      </c>
    </row>
    <row r="257" spans="1:15" s="215" customFormat="1" ht="37.5" x14ac:dyDescent="0.25">
      <c r="A257" s="411" t="s">
        <v>248</v>
      </c>
      <c r="B257" s="304" t="s">
        <v>21</v>
      </c>
      <c r="C257" s="255">
        <f t="shared" si="67"/>
        <v>100421</v>
      </c>
      <c r="D257" s="255">
        <f>3+45+3677+40316+56311</f>
        <v>100352</v>
      </c>
      <c r="E257" s="255">
        <v>69</v>
      </c>
      <c r="F257" s="255">
        <f>97018-3725-63700-29593</f>
        <v>0</v>
      </c>
      <c r="G257" s="255">
        <v>0</v>
      </c>
      <c r="H257" s="255">
        <v>0</v>
      </c>
      <c r="I257" s="255">
        <v>0</v>
      </c>
      <c r="J257" s="669"/>
      <c r="K257" s="759"/>
      <c r="L257" s="759"/>
      <c r="M257" s="759"/>
      <c r="N257" s="759"/>
      <c r="O257" s="759"/>
    </row>
    <row r="258" spans="1:15" s="216" customFormat="1" x14ac:dyDescent="0.25">
      <c r="A258" s="313"/>
      <c r="B258" s="229" t="s">
        <v>22</v>
      </c>
      <c r="C258" s="255">
        <f t="shared" si="67"/>
        <v>100421</v>
      </c>
      <c r="D258" s="255">
        <f>3+45+3677+40316+56311</f>
        <v>100352</v>
      </c>
      <c r="E258" s="255">
        <v>69</v>
      </c>
      <c r="F258" s="255">
        <f>97018-3725-63700-29593</f>
        <v>0</v>
      </c>
      <c r="G258" s="255">
        <v>0</v>
      </c>
      <c r="H258" s="255">
        <v>0</v>
      </c>
      <c r="I258" s="255">
        <v>0</v>
      </c>
      <c r="J258" s="761"/>
      <c r="K258" s="759"/>
      <c r="L258" s="759"/>
      <c r="M258" s="759"/>
      <c r="N258" s="759"/>
      <c r="O258" s="759"/>
    </row>
    <row r="259" spans="1:15" s="263" customFormat="1" ht="13" x14ac:dyDescent="0.3">
      <c r="A259" s="294" t="s">
        <v>220</v>
      </c>
      <c r="B259" s="242" t="s">
        <v>21</v>
      </c>
      <c r="C259" s="255">
        <f>C261</f>
        <v>36442</v>
      </c>
      <c r="D259" s="255">
        <f>D261</f>
        <v>30448</v>
      </c>
      <c r="E259" s="255">
        <f t="shared" ref="E259:I260" si="72">E261</f>
        <v>0</v>
      </c>
      <c r="F259" s="255">
        <f t="shared" si="72"/>
        <v>0</v>
      </c>
      <c r="G259" s="255">
        <f t="shared" si="72"/>
        <v>0</v>
      </c>
      <c r="H259" s="255">
        <f t="shared" si="72"/>
        <v>0</v>
      </c>
      <c r="I259" s="255">
        <f t="shared" si="72"/>
        <v>5994</v>
      </c>
    </row>
    <row r="260" spans="1:15" s="263" customFormat="1" x14ac:dyDescent="0.25">
      <c r="A260" s="204" t="s">
        <v>47</v>
      </c>
      <c r="B260" s="220" t="s">
        <v>22</v>
      </c>
      <c r="C260" s="261">
        <f>C262</f>
        <v>36442</v>
      </c>
      <c r="D260" s="205">
        <f>D262</f>
        <v>30448</v>
      </c>
      <c r="E260" s="205">
        <f t="shared" si="72"/>
        <v>0</v>
      </c>
      <c r="F260" s="205">
        <f t="shared" si="72"/>
        <v>0</v>
      </c>
      <c r="G260" s="205">
        <f t="shared" si="72"/>
        <v>0</v>
      </c>
      <c r="H260" s="205">
        <f t="shared" si="72"/>
        <v>0</v>
      </c>
      <c r="I260" s="205">
        <f t="shared" si="72"/>
        <v>5994</v>
      </c>
    </row>
    <row r="261" spans="1:15" s="46" customFormat="1" ht="25.5" customHeight="1" x14ac:dyDescent="0.3">
      <c r="A261" s="217" t="s">
        <v>127</v>
      </c>
      <c r="B261" s="24" t="s">
        <v>21</v>
      </c>
      <c r="C261" s="52">
        <f t="shared" ref="C261:C266" si="73">D261+E261+F261+G261+H261+I261</f>
        <v>36442</v>
      </c>
      <c r="D261" s="72">
        <f>D263+D265</f>
        <v>30448</v>
      </c>
      <c r="E261" s="72">
        <f t="shared" ref="E261:I262" si="74">E263+E265</f>
        <v>0</v>
      </c>
      <c r="F261" s="72">
        <f t="shared" si="74"/>
        <v>0</v>
      </c>
      <c r="G261" s="72">
        <f t="shared" si="74"/>
        <v>0</v>
      </c>
      <c r="H261" s="72">
        <f t="shared" si="74"/>
        <v>0</v>
      </c>
      <c r="I261" s="72">
        <f t="shared" si="74"/>
        <v>5994</v>
      </c>
      <c r="J261" s="263"/>
    </row>
    <row r="262" spans="1:15" s="46" customFormat="1" ht="13" x14ac:dyDescent="0.3">
      <c r="A262" s="67"/>
      <c r="B262" s="26" t="s">
        <v>22</v>
      </c>
      <c r="C262" s="52">
        <f t="shared" si="73"/>
        <v>36442</v>
      </c>
      <c r="D262" s="72">
        <f>D264+D266</f>
        <v>30448</v>
      </c>
      <c r="E262" s="72">
        <f t="shared" si="74"/>
        <v>0</v>
      </c>
      <c r="F262" s="72">
        <f t="shared" si="74"/>
        <v>0</v>
      </c>
      <c r="G262" s="72">
        <f t="shared" si="74"/>
        <v>0</v>
      </c>
      <c r="H262" s="72">
        <f t="shared" si="74"/>
        <v>0</v>
      </c>
      <c r="I262" s="72">
        <f t="shared" si="74"/>
        <v>5994</v>
      </c>
      <c r="J262" s="263"/>
    </row>
    <row r="263" spans="1:15" s="216" customFormat="1" ht="15" customHeight="1" x14ac:dyDescent="0.25">
      <c r="A263" s="783" t="s">
        <v>247</v>
      </c>
      <c r="B263" s="304" t="s">
        <v>21</v>
      </c>
      <c r="C263" s="255">
        <f t="shared" si="73"/>
        <v>3342</v>
      </c>
      <c r="D263" s="255">
        <v>3342</v>
      </c>
      <c r="E263" s="255">
        <v>0</v>
      </c>
      <c r="F263" s="255">
        <v>0</v>
      </c>
      <c r="G263" s="255">
        <v>0</v>
      </c>
      <c r="H263" s="255">
        <v>0</v>
      </c>
      <c r="I263" s="255">
        <v>0</v>
      </c>
      <c r="J263" s="624"/>
      <c r="K263" s="625"/>
      <c r="L263" s="625"/>
      <c r="M263" s="625"/>
      <c r="N263" s="625"/>
      <c r="O263" s="625"/>
    </row>
    <row r="264" spans="1:15" s="216" customFormat="1" ht="38.25" customHeight="1" x14ac:dyDescent="0.25">
      <c r="A264" s="784"/>
      <c r="B264" s="229" t="s">
        <v>22</v>
      </c>
      <c r="C264" s="255">
        <f t="shared" si="73"/>
        <v>3342</v>
      </c>
      <c r="D264" s="255">
        <v>3342</v>
      </c>
      <c r="E264" s="255">
        <v>0</v>
      </c>
      <c r="F264" s="255">
        <v>0</v>
      </c>
      <c r="G264" s="255">
        <v>0</v>
      </c>
      <c r="H264" s="255">
        <v>0</v>
      </c>
      <c r="I264" s="255">
        <v>0</v>
      </c>
      <c r="J264" s="624"/>
      <c r="K264" s="625"/>
      <c r="L264" s="625"/>
      <c r="M264" s="625"/>
      <c r="N264" s="625"/>
      <c r="O264" s="625"/>
    </row>
    <row r="265" spans="1:15" s="215" customFormat="1" ht="37.5" x14ac:dyDescent="0.25">
      <c r="A265" s="411" t="s">
        <v>248</v>
      </c>
      <c r="B265" s="304" t="s">
        <v>21</v>
      </c>
      <c r="C265" s="255">
        <f t="shared" si="73"/>
        <v>33100</v>
      </c>
      <c r="D265" s="255">
        <f>823+26283</f>
        <v>27106</v>
      </c>
      <c r="E265" s="255">
        <v>0</v>
      </c>
      <c r="F265" s="255">
        <v>0</v>
      </c>
      <c r="G265" s="255">
        <v>0</v>
      </c>
      <c r="H265" s="255">
        <v>0</v>
      </c>
      <c r="I265" s="255">
        <f>33100-823-26283</f>
        <v>5994</v>
      </c>
      <c r="J265" s="669"/>
      <c r="K265" s="667"/>
      <c r="L265" s="667"/>
      <c r="M265" s="667"/>
      <c r="N265" s="667"/>
      <c r="O265" s="667"/>
    </row>
    <row r="266" spans="1:15" s="216" customFormat="1" x14ac:dyDescent="0.25">
      <c r="A266" s="313"/>
      <c r="B266" s="229" t="s">
        <v>22</v>
      </c>
      <c r="C266" s="255">
        <f t="shared" si="73"/>
        <v>33100</v>
      </c>
      <c r="D266" s="255">
        <f>823+26283</f>
        <v>27106</v>
      </c>
      <c r="E266" s="255">
        <v>0</v>
      </c>
      <c r="F266" s="255">
        <v>0</v>
      </c>
      <c r="G266" s="255">
        <v>0</v>
      </c>
      <c r="H266" s="255">
        <v>0</v>
      </c>
      <c r="I266" s="255">
        <f>33100-823-26283</f>
        <v>5994</v>
      </c>
      <c r="J266" s="668"/>
      <c r="K266" s="667"/>
      <c r="L266" s="667"/>
      <c r="M266" s="667"/>
      <c r="N266" s="667"/>
      <c r="O266" s="667"/>
    </row>
    <row r="267" spans="1:15" s="46" customFormat="1" ht="13" x14ac:dyDescent="0.3">
      <c r="A267" s="187" t="s">
        <v>78</v>
      </c>
      <c r="B267" s="188" t="s">
        <v>21</v>
      </c>
      <c r="C267" s="173">
        <f t="shared" si="67"/>
        <v>587030.55000000005</v>
      </c>
      <c r="D267" s="173">
        <f t="shared" ref="D267:I270" si="75">D269</f>
        <v>116769.01000000001</v>
      </c>
      <c r="E267" s="173">
        <f t="shared" si="75"/>
        <v>84598</v>
      </c>
      <c r="F267" s="173">
        <f t="shared" si="75"/>
        <v>313786.81</v>
      </c>
      <c r="G267" s="173">
        <f t="shared" si="75"/>
        <v>63859.180000000008</v>
      </c>
      <c r="H267" s="173">
        <f t="shared" si="75"/>
        <v>554.9100000000002</v>
      </c>
      <c r="I267" s="173">
        <f t="shared" si="75"/>
        <v>7462.6399999999994</v>
      </c>
    </row>
    <row r="268" spans="1:15" s="46" customFormat="1" ht="13" x14ac:dyDescent="0.3">
      <c r="A268" s="189"/>
      <c r="B268" s="175" t="s">
        <v>22</v>
      </c>
      <c r="C268" s="173">
        <f t="shared" si="67"/>
        <v>587030.55000000005</v>
      </c>
      <c r="D268" s="173">
        <f t="shared" si="75"/>
        <v>116769.01000000001</v>
      </c>
      <c r="E268" s="173">
        <f t="shared" si="75"/>
        <v>84598</v>
      </c>
      <c r="F268" s="173">
        <f t="shared" si="75"/>
        <v>313786.81</v>
      </c>
      <c r="G268" s="173">
        <f t="shared" si="75"/>
        <v>63859.180000000008</v>
      </c>
      <c r="H268" s="173">
        <f t="shared" si="75"/>
        <v>554.9100000000002</v>
      </c>
      <c r="I268" s="173">
        <f t="shared" si="75"/>
        <v>7462.6399999999994</v>
      </c>
    </row>
    <row r="269" spans="1:15" x14ac:dyDescent="0.25">
      <c r="A269" s="92" t="s">
        <v>66</v>
      </c>
      <c r="B269" s="82" t="s">
        <v>21</v>
      </c>
      <c r="C269" s="83">
        <f t="shared" si="67"/>
        <v>587030.55000000005</v>
      </c>
      <c r="D269" s="84">
        <f t="shared" si="75"/>
        <v>116769.01000000001</v>
      </c>
      <c r="E269" s="78">
        <f t="shared" si="75"/>
        <v>84598</v>
      </c>
      <c r="F269" s="78">
        <f t="shared" si="75"/>
        <v>313786.81</v>
      </c>
      <c r="G269" s="84">
        <f t="shared" si="75"/>
        <v>63859.180000000008</v>
      </c>
      <c r="H269" s="84">
        <f t="shared" si="75"/>
        <v>554.9100000000002</v>
      </c>
      <c r="I269" s="84">
        <f t="shared" si="75"/>
        <v>7462.6399999999994</v>
      </c>
      <c r="J269" s="68"/>
    </row>
    <row r="270" spans="1:15" x14ac:dyDescent="0.25">
      <c r="A270" s="85"/>
      <c r="B270" s="86" t="s">
        <v>22</v>
      </c>
      <c r="C270" s="83">
        <f t="shared" si="67"/>
        <v>587030.55000000005</v>
      </c>
      <c r="D270" s="84">
        <f t="shared" si="75"/>
        <v>116769.01000000001</v>
      </c>
      <c r="E270" s="78">
        <f t="shared" si="75"/>
        <v>84598</v>
      </c>
      <c r="F270" s="78">
        <f t="shared" si="75"/>
        <v>313786.81</v>
      </c>
      <c r="G270" s="84">
        <f t="shared" si="75"/>
        <v>63859.180000000008</v>
      </c>
      <c r="H270" s="84">
        <f t="shared" si="75"/>
        <v>554.9100000000002</v>
      </c>
      <c r="I270" s="84">
        <f t="shared" si="75"/>
        <v>7462.6399999999994</v>
      </c>
    </row>
    <row r="271" spans="1:15" ht="13" x14ac:dyDescent="0.3">
      <c r="A271" s="190" t="s">
        <v>50</v>
      </c>
      <c r="B271" s="188" t="s">
        <v>21</v>
      </c>
      <c r="C271" s="173">
        <f t="shared" si="67"/>
        <v>587030.55000000005</v>
      </c>
      <c r="D271" s="173">
        <f>D273+D275+D277+D279+D281+D283+D285+D287+D289+D291+D293+D295+D297+D299+D301+D303+D305+D307+D309+D311+D313+D315+D317+D319+D321+D323+D325+D327+D329+D331+D333+D335+D337+D339</f>
        <v>116769.01000000001</v>
      </c>
      <c r="E271" s="173">
        <f t="shared" ref="E271:I272" si="76">E273+E275+E277+E279+E281+E283+E285+E287+E289+E291+E293+E295+E297+E299+E301+E303+E305+E307+E309+E311+E313+E315+E317+E319+E321+E323+E325+E327+E329+E331+E333+E335+E337+E339</f>
        <v>84598</v>
      </c>
      <c r="F271" s="173">
        <f t="shared" si="76"/>
        <v>313786.81</v>
      </c>
      <c r="G271" s="173">
        <f t="shared" si="76"/>
        <v>63859.180000000008</v>
      </c>
      <c r="H271" s="173">
        <f t="shared" si="76"/>
        <v>554.9100000000002</v>
      </c>
      <c r="I271" s="173">
        <f t="shared" si="76"/>
        <v>7462.6399999999994</v>
      </c>
    </row>
    <row r="272" spans="1:15" ht="13" x14ac:dyDescent="0.3">
      <c r="A272" s="190"/>
      <c r="B272" s="175" t="s">
        <v>22</v>
      </c>
      <c r="C272" s="173">
        <f t="shared" si="67"/>
        <v>587030.55000000005</v>
      </c>
      <c r="D272" s="173">
        <f>D274+D276+D278+D280+D282+D284+D286+D288+D290+D292+D294+D296+D298+D300+D302+D304+D306+D308+D310+D312+D314+D316+D318+D320+D322+D324+D326+D328+D330+D332+D334+D336+D338+D340</f>
        <v>116769.01000000001</v>
      </c>
      <c r="E272" s="173">
        <f t="shared" si="76"/>
        <v>84598</v>
      </c>
      <c r="F272" s="173">
        <f t="shared" si="76"/>
        <v>313786.81</v>
      </c>
      <c r="G272" s="173">
        <f t="shared" si="76"/>
        <v>63859.180000000008</v>
      </c>
      <c r="H272" s="173">
        <f t="shared" si="76"/>
        <v>554.9100000000002</v>
      </c>
      <c r="I272" s="173">
        <f t="shared" si="76"/>
        <v>7462.6399999999994</v>
      </c>
    </row>
    <row r="273" spans="1:17" s="27" customFormat="1" ht="27.75" customHeight="1" x14ac:dyDescent="0.25">
      <c r="A273" s="81" t="s">
        <v>838</v>
      </c>
      <c r="B273" s="24" t="s">
        <v>21</v>
      </c>
      <c r="C273" s="72">
        <f t="shared" si="67"/>
        <v>6479</v>
      </c>
      <c r="D273" s="72">
        <f>D274</f>
        <v>6449.36</v>
      </c>
      <c r="E273" s="72">
        <v>0</v>
      </c>
      <c r="F273" s="72">
        <v>0</v>
      </c>
      <c r="G273" s="72">
        <v>0</v>
      </c>
      <c r="H273" s="72">
        <v>0</v>
      </c>
      <c r="I273" s="72">
        <f>80-50.36</f>
        <v>29.64</v>
      </c>
      <c r="J273" s="665" t="s">
        <v>184</v>
      </c>
      <c r="K273" s="666"/>
      <c r="L273" s="666"/>
      <c r="M273" s="666"/>
      <c r="N273" s="666"/>
      <c r="O273" s="666"/>
    </row>
    <row r="274" spans="1:17" s="211" customFormat="1" x14ac:dyDescent="0.25">
      <c r="A274" s="79"/>
      <c r="B274" s="26" t="s">
        <v>22</v>
      </c>
      <c r="C274" s="72">
        <f>D274+E274+F274+G274+H274+I274</f>
        <v>6479</v>
      </c>
      <c r="D274" s="72">
        <f>6399+50.36</f>
        <v>6449.36</v>
      </c>
      <c r="E274" s="72">
        <v>0</v>
      </c>
      <c r="F274" s="72">
        <v>0</v>
      </c>
      <c r="G274" s="72">
        <v>0</v>
      </c>
      <c r="H274" s="72">
        <v>0</v>
      </c>
      <c r="I274" s="72">
        <f>80-50.36</f>
        <v>29.64</v>
      </c>
      <c r="J274" s="665"/>
      <c r="K274" s="666"/>
      <c r="L274" s="666"/>
      <c r="M274" s="666"/>
      <c r="N274" s="666"/>
      <c r="O274" s="666"/>
    </row>
    <row r="275" spans="1:17" s="246" customFormat="1" ht="25" x14ac:dyDescent="0.25">
      <c r="A275" s="379" t="s">
        <v>839</v>
      </c>
      <c r="B275" s="82" t="s">
        <v>21</v>
      </c>
      <c r="C275" s="84">
        <f t="shared" ref="C275:C290" si="77">D275+E275+F275+G275+H275+I275</f>
        <v>2090</v>
      </c>
      <c r="D275" s="84">
        <f>D276</f>
        <v>2090</v>
      </c>
      <c r="E275" s="265">
        <v>0</v>
      </c>
      <c r="F275" s="265">
        <v>0</v>
      </c>
      <c r="G275" s="265">
        <v>0</v>
      </c>
      <c r="H275" s="265">
        <v>0</v>
      </c>
      <c r="I275" s="265">
        <v>0</v>
      </c>
      <c r="J275" s="781" t="s">
        <v>183</v>
      </c>
      <c r="K275" s="782"/>
      <c r="L275" s="782"/>
      <c r="M275" s="782"/>
      <c r="N275" s="782"/>
      <c r="O275" s="782"/>
      <c r="P275" s="782"/>
      <c r="Q275" s="782"/>
    </row>
    <row r="276" spans="1:17" s="246" customFormat="1" x14ac:dyDescent="0.25">
      <c r="A276" s="85"/>
      <c r="B276" s="86" t="s">
        <v>22</v>
      </c>
      <c r="C276" s="84">
        <f t="shared" si="77"/>
        <v>2090</v>
      </c>
      <c r="D276" s="84">
        <f>1572+518</f>
        <v>2090</v>
      </c>
      <c r="E276" s="265">
        <v>0</v>
      </c>
      <c r="F276" s="265">
        <v>0</v>
      </c>
      <c r="G276" s="265">
        <v>0</v>
      </c>
      <c r="H276" s="265">
        <v>0</v>
      </c>
      <c r="I276" s="265">
        <v>0</v>
      </c>
      <c r="J276" s="781"/>
      <c r="K276" s="782"/>
      <c r="L276" s="782"/>
      <c r="M276" s="782"/>
      <c r="N276" s="782"/>
      <c r="O276" s="782"/>
      <c r="P276" s="782"/>
      <c r="Q276" s="782"/>
    </row>
    <row r="277" spans="1:17" s="209" customFormat="1" ht="25" x14ac:dyDescent="0.25">
      <c r="A277" s="213" t="s">
        <v>840</v>
      </c>
      <c r="B277" s="82" t="s">
        <v>21</v>
      </c>
      <c r="C277" s="84">
        <f t="shared" si="77"/>
        <v>2306.3100000000004</v>
      </c>
      <c r="D277" s="84">
        <f>1692.22+595.25</f>
        <v>2287.4700000000003</v>
      </c>
      <c r="E277" s="84">
        <v>18</v>
      </c>
      <c r="F277" s="84">
        <v>0</v>
      </c>
      <c r="G277" s="84">
        <v>0.84</v>
      </c>
      <c r="H277" s="84">
        <v>0</v>
      </c>
      <c r="I277" s="84">
        <f>2708-1692-1016</f>
        <v>0</v>
      </c>
      <c r="J277" s="777" t="s">
        <v>368</v>
      </c>
      <c r="K277" s="778"/>
      <c r="L277" s="778"/>
      <c r="M277" s="778"/>
      <c r="N277" s="778"/>
      <c r="O277" s="778"/>
      <c r="P277" s="778"/>
      <c r="Q277" s="778"/>
    </row>
    <row r="278" spans="1:17" s="209" customFormat="1" x14ac:dyDescent="0.25">
      <c r="A278" s="85"/>
      <c r="B278" s="86" t="s">
        <v>22</v>
      </c>
      <c r="C278" s="84">
        <f t="shared" si="77"/>
        <v>2306.3100000000004</v>
      </c>
      <c r="D278" s="84">
        <f>1692.22+595.25</f>
        <v>2287.4700000000003</v>
      </c>
      <c r="E278" s="84">
        <v>18</v>
      </c>
      <c r="F278" s="84">
        <v>0</v>
      </c>
      <c r="G278" s="84">
        <v>0.84</v>
      </c>
      <c r="H278" s="84">
        <v>0</v>
      </c>
      <c r="I278" s="84">
        <f>2708-1692-1016</f>
        <v>0</v>
      </c>
      <c r="J278" s="777"/>
      <c r="K278" s="778"/>
      <c r="L278" s="778"/>
      <c r="M278" s="778"/>
      <c r="N278" s="778"/>
      <c r="O278" s="778"/>
      <c r="P278" s="778"/>
      <c r="Q278" s="778"/>
    </row>
    <row r="279" spans="1:17" s="209" customFormat="1" ht="25" x14ac:dyDescent="0.25">
      <c r="A279" s="379" t="s">
        <v>841</v>
      </c>
      <c r="B279" s="82" t="s">
        <v>21</v>
      </c>
      <c r="C279" s="84">
        <f t="shared" si="77"/>
        <v>4616.13</v>
      </c>
      <c r="D279" s="84">
        <f>D280</f>
        <v>3720.79</v>
      </c>
      <c r="E279" s="84">
        <v>339</v>
      </c>
      <c r="F279" s="84">
        <v>0</v>
      </c>
      <c r="G279" s="84">
        <v>1.43</v>
      </c>
      <c r="H279" s="84">
        <f>4616.13-3720.79-239-100-1.43</f>
        <v>554.9100000000002</v>
      </c>
      <c r="I279" s="84">
        <v>0</v>
      </c>
      <c r="J279" s="777" t="s">
        <v>755</v>
      </c>
      <c r="K279" s="778"/>
      <c r="L279" s="778"/>
      <c r="M279" s="778"/>
      <c r="N279" s="778"/>
      <c r="O279" s="778"/>
    </row>
    <row r="280" spans="1:17" s="209" customFormat="1" x14ac:dyDescent="0.25">
      <c r="A280" s="85"/>
      <c r="B280" s="86" t="s">
        <v>22</v>
      </c>
      <c r="C280" s="84">
        <f t="shared" si="77"/>
        <v>4616.13</v>
      </c>
      <c r="D280" s="84">
        <f>965.57+2241.48+513.74</f>
        <v>3720.79</v>
      </c>
      <c r="E280" s="84">
        <v>339</v>
      </c>
      <c r="F280" s="84">
        <v>0</v>
      </c>
      <c r="G280" s="84">
        <v>1.43</v>
      </c>
      <c r="H280" s="84">
        <f>4616.13-3720.79-239-100-1.43</f>
        <v>554.9100000000002</v>
      </c>
      <c r="I280" s="84">
        <v>0</v>
      </c>
      <c r="J280" s="777"/>
      <c r="K280" s="778"/>
      <c r="L280" s="778"/>
      <c r="M280" s="778"/>
      <c r="N280" s="778"/>
      <c r="O280" s="778"/>
    </row>
    <row r="281" spans="1:17" s="209" customFormat="1" ht="27" customHeight="1" x14ac:dyDescent="0.25">
      <c r="A281" s="558" t="s">
        <v>842</v>
      </c>
      <c r="B281" s="82" t="s">
        <v>21</v>
      </c>
      <c r="C281" s="84">
        <f t="shared" si="77"/>
        <v>11754.330000000002</v>
      </c>
      <c r="D281" s="84">
        <f>D282</f>
        <v>11748.330000000002</v>
      </c>
      <c r="E281" s="84">
        <v>6</v>
      </c>
      <c r="F281" s="84">
        <v>0</v>
      </c>
      <c r="G281" s="84">
        <v>0</v>
      </c>
      <c r="H281" s="84">
        <v>0</v>
      </c>
      <c r="I281" s="84">
        <v>0</v>
      </c>
      <c r="J281" s="777" t="s">
        <v>754</v>
      </c>
      <c r="K281" s="778"/>
      <c r="L281" s="778"/>
      <c r="M281" s="778"/>
      <c r="N281" s="778"/>
      <c r="O281" s="778"/>
    </row>
    <row r="282" spans="1:17" s="209" customFormat="1" x14ac:dyDescent="0.25">
      <c r="A282" s="85"/>
      <c r="B282" s="86" t="s">
        <v>22</v>
      </c>
      <c r="C282" s="84">
        <f t="shared" si="77"/>
        <v>11754.330000000002</v>
      </c>
      <c r="D282" s="84">
        <f>11700.54+47.79</f>
        <v>11748.330000000002</v>
      </c>
      <c r="E282" s="84">
        <v>6</v>
      </c>
      <c r="F282" s="84">
        <v>0</v>
      </c>
      <c r="G282" s="84">
        <v>0</v>
      </c>
      <c r="H282" s="84">
        <v>0</v>
      </c>
      <c r="I282" s="84">
        <v>0</v>
      </c>
      <c r="J282" s="777"/>
      <c r="K282" s="778"/>
      <c r="L282" s="778"/>
      <c r="M282" s="778"/>
      <c r="N282" s="778"/>
      <c r="O282" s="778"/>
    </row>
    <row r="283" spans="1:17" s="269" customFormat="1" ht="25" x14ac:dyDescent="0.25">
      <c r="A283" s="213" t="s">
        <v>844</v>
      </c>
      <c r="B283" s="219" t="s">
        <v>21</v>
      </c>
      <c r="C283" s="205">
        <f t="shared" si="77"/>
        <v>28131.65</v>
      </c>
      <c r="D283" s="205">
        <f>D284</f>
        <v>140.93</v>
      </c>
      <c r="E283" s="205">
        <v>17831</v>
      </c>
      <c r="F283" s="205">
        <v>10159.719999999999</v>
      </c>
      <c r="G283" s="205">
        <v>0</v>
      </c>
      <c r="H283" s="205">
        <v>0</v>
      </c>
      <c r="I283" s="205">
        <v>0</v>
      </c>
      <c r="J283" s="770" t="s">
        <v>753</v>
      </c>
      <c r="K283" s="771"/>
      <c r="L283" s="771"/>
      <c r="M283" s="771"/>
      <c r="N283" s="771"/>
      <c r="O283" s="771"/>
      <c r="P283" s="771"/>
      <c r="Q283" s="771"/>
    </row>
    <row r="284" spans="1:17" s="269" customFormat="1" x14ac:dyDescent="0.25">
      <c r="A284" s="266"/>
      <c r="B284" s="220" t="s">
        <v>22</v>
      </c>
      <c r="C284" s="205">
        <f t="shared" si="77"/>
        <v>28131.65</v>
      </c>
      <c r="D284" s="205">
        <f>48.81+92.12</f>
        <v>140.93</v>
      </c>
      <c r="E284" s="205">
        <v>17831</v>
      </c>
      <c r="F284" s="205">
        <v>10159.719999999999</v>
      </c>
      <c r="G284" s="205">
        <v>0</v>
      </c>
      <c r="H284" s="205">
        <v>0</v>
      </c>
      <c r="I284" s="205">
        <v>0</v>
      </c>
      <c r="J284" s="770"/>
      <c r="K284" s="771"/>
      <c r="L284" s="771"/>
      <c r="M284" s="771"/>
      <c r="N284" s="771"/>
      <c r="O284" s="771"/>
      <c r="P284" s="771"/>
      <c r="Q284" s="771"/>
    </row>
    <row r="285" spans="1:17" s="209" customFormat="1" ht="25" x14ac:dyDescent="0.25">
      <c r="A285" s="379" t="s">
        <v>843</v>
      </c>
      <c r="B285" s="82" t="s">
        <v>21</v>
      </c>
      <c r="C285" s="84">
        <f t="shared" si="77"/>
        <v>9653.69</v>
      </c>
      <c r="D285" s="84">
        <f>5063.6+4582.51</f>
        <v>9646.11</v>
      </c>
      <c r="E285" s="84">
        <v>4</v>
      </c>
      <c r="F285" s="84">
        <f>9653.69-9646.11-4</f>
        <v>3.5799999999999272</v>
      </c>
      <c r="G285" s="84">
        <v>0</v>
      </c>
      <c r="H285" s="84">
        <v>0</v>
      </c>
      <c r="I285" s="84">
        <v>0</v>
      </c>
      <c r="J285" s="777" t="s">
        <v>752</v>
      </c>
      <c r="K285" s="778"/>
      <c r="L285" s="778"/>
      <c r="M285" s="778"/>
      <c r="N285" s="778"/>
      <c r="O285" s="778"/>
      <c r="P285" s="778"/>
    </row>
    <row r="286" spans="1:17" s="209" customFormat="1" x14ac:dyDescent="0.25">
      <c r="A286" s="85"/>
      <c r="B286" s="86" t="s">
        <v>22</v>
      </c>
      <c r="C286" s="84">
        <f t="shared" si="77"/>
        <v>9653.69</v>
      </c>
      <c r="D286" s="84">
        <f>5063.6+4582.51</f>
        <v>9646.11</v>
      </c>
      <c r="E286" s="84">
        <v>4</v>
      </c>
      <c r="F286" s="84">
        <f>9653.69-9646.11-4</f>
        <v>3.5799999999999272</v>
      </c>
      <c r="G286" s="84">
        <v>0</v>
      </c>
      <c r="H286" s="84">
        <v>0</v>
      </c>
      <c r="I286" s="84">
        <v>0</v>
      </c>
      <c r="J286" s="777"/>
      <c r="K286" s="778"/>
      <c r="L286" s="778"/>
      <c r="M286" s="778"/>
      <c r="N286" s="778"/>
      <c r="O286" s="778"/>
      <c r="P286" s="778"/>
    </row>
    <row r="287" spans="1:17" s="209" customFormat="1" ht="25" x14ac:dyDescent="0.25">
      <c r="A287" s="379" t="s">
        <v>845</v>
      </c>
      <c r="B287" s="82" t="s">
        <v>21</v>
      </c>
      <c r="C287" s="84">
        <f t="shared" si="77"/>
        <v>4122.58</v>
      </c>
      <c r="D287" s="84">
        <f>4103.1+16.48</f>
        <v>4119.58</v>
      </c>
      <c r="E287" s="84">
        <v>3</v>
      </c>
      <c r="F287" s="84">
        <v>0</v>
      </c>
      <c r="G287" s="84">
        <v>0</v>
      </c>
      <c r="H287" s="84">
        <v>0</v>
      </c>
      <c r="I287" s="84">
        <v>0</v>
      </c>
      <c r="J287" s="776" t="s">
        <v>367</v>
      </c>
      <c r="K287" s="652"/>
      <c r="L287" s="652"/>
      <c r="M287" s="652"/>
    </row>
    <row r="288" spans="1:17" s="209" customFormat="1" x14ac:dyDescent="0.25">
      <c r="A288" s="85"/>
      <c r="B288" s="86" t="s">
        <v>22</v>
      </c>
      <c r="C288" s="84">
        <f t="shared" si="77"/>
        <v>4122.58</v>
      </c>
      <c r="D288" s="84">
        <f>4103.1+16.48</f>
        <v>4119.58</v>
      </c>
      <c r="E288" s="84">
        <v>3</v>
      </c>
      <c r="F288" s="84">
        <v>0</v>
      </c>
      <c r="G288" s="84">
        <v>0</v>
      </c>
      <c r="H288" s="84">
        <v>0</v>
      </c>
      <c r="I288" s="84">
        <v>0</v>
      </c>
      <c r="J288" s="653"/>
      <c r="K288" s="652"/>
      <c r="L288" s="652"/>
      <c r="M288" s="652"/>
    </row>
    <row r="289" spans="1:17" s="209" customFormat="1" ht="25" x14ac:dyDescent="0.25">
      <c r="A289" s="379" t="s">
        <v>846</v>
      </c>
      <c r="B289" s="82" t="s">
        <v>21</v>
      </c>
      <c r="C289" s="84">
        <f t="shared" si="77"/>
        <v>14721.36</v>
      </c>
      <c r="D289" s="84">
        <f>11215.9+3501.46</f>
        <v>14717.36</v>
      </c>
      <c r="E289" s="84">
        <v>4</v>
      </c>
      <c r="F289" s="84">
        <v>0</v>
      </c>
      <c r="G289" s="84">
        <v>0</v>
      </c>
      <c r="H289" s="84">
        <v>0</v>
      </c>
      <c r="I289" s="84">
        <v>0</v>
      </c>
      <c r="J289" s="777" t="s">
        <v>751</v>
      </c>
      <c r="K289" s="778"/>
      <c r="L289" s="778"/>
      <c r="M289" s="778"/>
      <c r="N289" s="778"/>
      <c r="O289" s="778"/>
    </row>
    <row r="290" spans="1:17" s="209" customFormat="1" x14ac:dyDescent="0.25">
      <c r="A290" s="85"/>
      <c r="B290" s="86" t="s">
        <v>22</v>
      </c>
      <c r="C290" s="84">
        <f t="shared" si="77"/>
        <v>14721.36</v>
      </c>
      <c r="D290" s="84">
        <f>11215.9+3501.46</f>
        <v>14717.36</v>
      </c>
      <c r="E290" s="84">
        <v>4</v>
      </c>
      <c r="F290" s="84">
        <v>0</v>
      </c>
      <c r="G290" s="84">
        <v>0</v>
      </c>
      <c r="H290" s="84">
        <v>0</v>
      </c>
      <c r="I290" s="84">
        <v>0</v>
      </c>
      <c r="J290" s="777"/>
      <c r="K290" s="778"/>
      <c r="L290" s="778"/>
      <c r="M290" s="778"/>
      <c r="N290" s="778"/>
      <c r="O290" s="778"/>
    </row>
    <row r="291" spans="1:17" s="264" customFormat="1" ht="15.75" customHeight="1" x14ac:dyDescent="0.25">
      <c r="A291" s="779" t="s">
        <v>847</v>
      </c>
      <c r="B291" s="219" t="s">
        <v>21</v>
      </c>
      <c r="C291" s="205">
        <f>D291+E291+F291+G291+H291+I291</f>
        <v>5267</v>
      </c>
      <c r="D291" s="205">
        <f>D292</f>
        <v>1684</v>
      </c>
      <c r="E291" s="205">
        <v>0</v>
      </c>
      <c r="F291" s="205">
        <v>0</v>
      </c>
      <c r="G291" s="205">
        <v>0</v>
      </c>
      <c r="H291" s="205">
        <v>0</v>
      </c>
      <c r="I291" s="205">
        <v>3583</v>
      </c>
    </row>
    <row r="292" spans="1:17" s="264" customFormat="1" ht="11.25" customHeight="1" x14ac:dyDescent="0.25">
      <c r="A292" s="780"/>
      <c r="B292" s="220" t="s">
        <v>22</v>
      </c>
      <c r="C292" s="205">
        <f>D292+E292+F292+G292+H292+I292</f>
        <v>5267</v>
      </c>
      <c r="D292" s="205">
        <f>723+904+57</f>
        <v>1684</v>
      </c>
      <c r="E292" s="205">
        <v>0</v>
      </c>
      <c r="F292" s="205">
        <v>0</v>
      </c>
      <c r="G292" s="205">
        <v>0</v>
      </c>
      <c r="H292" s="205">
        <v>0</v>
      </c>
      <c r="I292" s="205">
        <v>3583</v>
      </c>
    </row>
    <row r="293" spans="1:17" s="269" customFormat="1" ht="18.75" customHeight="1" x14ac:dyDescent="0.25">
      <c r="A293" s="779" t="s">
        <v>848</v>
      </c>
      <c r="B293" s="219" t="s">
        <v>21</v>
      </c>
      <c r="C293" s="205">
        <f>D293+E293+F293+G293+H293+I293</f>
        <v>33602.810000000005</v>
      </c>
      <c r="D293" s="205">
        <f>62.72+4840.96+3677.06+7615.77</f>
        <v>16196.51</v>
      </c>
      <c r="E293" s="205">
        <v>16506</v>
      </c>
      <c r="F293" s="205">
        <v>900.3</v>
      </c>
      <c r="G293" s="205">
        <v>0</v>
      </c>
      <c r="H293" s="205">
        <v>0</v>
      </c>
      <c r="I293" s="205">
        <v>0</v>
      </c>
      <c r="J293" s="774" t="s">
        <v>750</v>
      </c>
      <c r="K293" s="775"/>
      <c r="L293" s="775"/>
      <c r="M293" s="775"/>
      <c r="N293" s="775"/>
      <c r="O293" s="775"/>
      <c r="P293" s="685"/>
      <c r="Q293" s="685"/>
    </row>
    <row r="294" spans="1:17" s="269" customFormat="1" ht="25.5" customHeight="1" x14ac:dyDescent="0.25">
      <c r="A294" s="780"/>
      <c r="B294" s="220" t="s">
        <v>22</v>
      </c>
      <c r="C294" s="205">
        <f>D294+E294+F294+G294+H294+I294</f>
        <v>33602.810000000005</v>
      </c>
      <c r="D294" s="205">
        <f>62.72+4840.96+3677.06+7615.77</f>
        <v>16196.51</v>
      </c>
      <c r="E294" s="205">
        <v>16506</v>
      </c>
      <c r="F294" s="205">
        <v>900.3</v>
      </c>
      <c r="G294" s="205">
        <v>0</v>
      </c>
      <c r="H294" s="205">
        <v>0</v>
      </c>
      <c r="I294" s="205">
        <v>0</v>
      </c>
      <c r="J294" s="774"/>
      <c r="K294" s="775"/>
      <c r="L294" s="775"/>
      <c r="M294" s="775"/>
      <c r="N294" s="775"/>
      <c r="O294" s="775"/>
      <c r="P294" s="685"/>
      <c r="Q294" s="685"/>
    </row>
    <row r="295" spans="1:17" s="269" customFormat="1" ht="25.5" customHeight="1" x14ac:dyDescent="0.25">
      <c r="A295" s="213" t="s">
        <v>849</v>
      </c>
      <c r="B295" s="219" t="s">
        <v>21</v>
      </c>
      <c r="C295" s="205">
        <f t="shared" ref="C295:C356" si="78">D295+E295+F295+G295+H295+I295</f>
        <v>80005</v>
      </c>
      <c r="D295" s="205">
        <f>13+1212+1038+18.43</f>
        <v>2281.4299999999998</v>
      </c>
      <c r="E295" s="278">
        <v>0</v>
      </c>
      <c r="F295" s="205">
        <f>80005-2281.43-1548+1500+48</f>
        <v>77723.570000000007</v>
      </c>
      <c r="G295" s="205">
        <v>0</v>
      </c>
      <c r="H295" s="205">
        <v>0</v>
      </c>
      <c r="I295" s="205">
        <v>0</v>
      </c>
    </row>
    <row r="296" spans="1:17" s="215" customFormat="1" ht="18" customHeight="1" x14ac:dyDescent="0.3">
      <c r="A296" s="279"/>
      <c r="B296" s="220" t="s">
        <v>22</v>
      </c>
      <c r="C296" s="205">
        <f t="shared" si="78"/>
        <v>80005</v>
      </c>
      <c r="D296" s="205">
        <f>13+1212+1038+18.43</f>
        <v>2281.4299999999998</v>
      </c>
      <c r="E296" s="278">
        <v>0</v>
      </c>
      <c r="F296" s="205">
        <f>80005-2281.43-1548+1500+48</f>
        <v>77723.570000000007</v>
      </c>
      <c r="G296" s="205">
        <v>0</v>
      </c>
      <c r="H296" s="205">
        <v>0</v>
      </c>
      <c r="I296" s="205">
        <v>0</v>
      </c>
    </row>
    <row r="297" spans="1:17" s="211" customFormat="1" ht="27" customHeight="1" x14ac:dyDescent="0.25">
      <c r="A297" s="530" t="s">
        <v>850</v>
      </c>
      <c r="B297" s="24" t="s">
        <v>21</v>
      </c>
      <c r="C297" s="72">
        <f t="shared" si="78"/>
        <v>1938.2</v>
      </c>
      <c r="D297" s="72">
        <f>60.37+0.37</f>
        <v>60.739999999999995</v>
      </c>
      <c r="E297" s="72">
        <v>250</v>
      </c>
      <c r="F297" s="72">
        <v>1627.46</v>
      </c>
      <c r="G297" s="72">
        <v>0</v>
      </c>
      <c r="H297" s="72">
        <v>0</v>
      </c>
      <c r="I297" s="72">
        <v>0</v>
      </c>
      <c r="J297" s="388"/>
    </row>
    <row r="298" spans="1:17" s="212" customFormat="1" ht="17.25" customHeight="1" x14ac:dyDescent="0.25">
      <c r="A298" s="323"/>
      <c r="B298" s="26" t="s">
        <v>22</v>
      </c>
      <c r="C298" s="72">
        <f t="shared" si="78"/>
        <v>1938.2</v>
      </c>
      <c r="D298" s="72">
        <f>60.37+0.37</f>
        <v>60.739999999999995</v>
      </c>
      <c r="E298" s="72">
        <v>250</v>
      </c>
      <c r="F298" s="72">
        <v>1627.46</v>
      </c>
      <c r="G298" s="72">
        <v>0</v>
      </c>
      <c r="H298" s="72">
        <v>0</v>
      </c>
      <c r="I298" s="72">
        <v>0</v>
      </c>
    </row>
    <row r="299" spans="1:17" s="215" customFormat="1" ht="39" customHeight="1" x14ac:dyDescent="0.25">
      <c r="A299" s="280" t="s">
        <v>851</v>
      </c>
      <c r="B299" s="242" t="s">
        <v>21</v>
      </c>
      <c r="C299" s="255">
        <f t="shared" si="78"/>
        <v>897.33</v>
      </c>
      <c r="D299" s="255">
        <v>821</v>
      </c>
      <c r="E299" s="281">
        <v>0</v>
      </c>
      <c r="F299" s="255">
        <f>897.33-300-522.59+1.59</f>
        <v>76.330000000000013</v>
      </c>
      <c r="G299" s="255">
        <v>0</v>
      </c>
      <c r="H299" s="255">
        <v>0</v>
      </c>
      <c r="I299" s="255">
        <v>0</v>
      </c>
    </row>
    <row r="300" spans="1:17" s="215" customFormat="1" ht="18" customHeight="1" x14ac:dyDescent="0.3">
      <c r="A300" s="282"/>
      <c r="B300" s="229" t="s">
        <v>22</v>
      </c>
      <c r="C300" s="255">
        <f t="shared" si="78"/>
        <v>897.33</v>
      </c>
      <c r="D300" s="255">
        <v>821</v>
      </c>
      <c r="E300" s="281">
        <v>0</v>
      </c>
      <c r="F300" s="255">
        <f>897.33-300-522.59+1.59</f>
        <v>76.330000000000013</v>
      </c>
      <c r="G300" s="255">
        <v>0</v>
      </c>
      <c r="H300" s="255">
        <v>0</v>
      </c>
      <c r="I300" s="255">
        <v>0</v>
      </c>
    </row>
    <row r="301" spans="1:17" s="215" customFormat="1" ht="37.5" customHeight="1" x14ac:dyDescent="0.25">
      <c r="A301" s="280" t="s">
        <v>852</v>
      </c>
      <c r="B301" s="242" t="s">
        <v>21</v>
      </c>
      <c r="C301" s="255">
        <f t="shared" si="78"/>
        <v>2553.1799999999998</v>
      </c>
      <c r="D301" s="255">
        <v>2199</v>
      </c>
      <c r="E301" s="281">
        <v>0</v>
      </c>
      <c r="F301" s="255">
        <f>2553.18-500-1725.96+26.96</f>
        <v>354.17999999999978</v>
      </c>
      <c r="G301" s="255">
        <v>0</v>
      </c>
      <c r="H301" s="255">
        <v>0</v>
      </c>
      <c r="I301" s="255">
        <v>0</v>
      </c>
    </row>
    <row r="302" spans="1:17" s="215" customFormat="1" ht="18" customHeight="1" x14ac:dyDescent="0.3">
      <c r="A302" s="282"/>
      <c r="B302" s="229" t="s">
        <v>22</v>
      </c>
      <c r="C302" s="255">
        <f t="shared" si="78"/>
        <v>2553.1799999999998</v>
      </c>
      <c r="D302" s="255">
        <v>2199</v>
      </c>
      <c r="E302" s="281">
        <v>0</v>
      </c>
      <c r="F302" s="255">
        <f>2553.18-500-1725.96+26.96</f>
        <v>354.17999999999978</v>
      </c>
      <c r="G302" s="255">
        <v>0</v>
      </c>
      <c r="H302" s="255">
        <v>0</v>
      </c>
      <c r="I302" s="255">
        <v>0</v>
      </c>
    </row>
    <row r="303" spans="1:17" s="215" customFormat="1" ht="39" customHeight="1" x14ac:dyDescent="0.25">
      <c r="A303" s="280" t="s">
        <v>853</v>
      </c>
      <c r="B303" s="242" t="s">
        <v>21</v>
      </c>
      <c r="C303" s="255">
        <f t="shared" si="78"/>
        <v>14421.33</v>
      </c>
      <c r="D303" s="255">
        <f>245+5699.17+6343.72+2087.44</f>
        <v>14375.33</v>
      </c>
      <c r="E303" s="281">
        <v>46</v>
      </c>
      <c r="F303" s="255">
        <v>0</v>
      </c>
      <c r="G303" s="255">
        <v>0</v>
      </c>
      <c r="H303" s="255">
        <v>0</v>
      </c>
      <c r="I303" s="255">
        <v>0</v>
      </c>
      <c r="J303" s="636" t="s">
        <v>827</v>
      </c>
      <c r="K303" s="637"/>
      <c r="L303" s="637"/>
      <c r="M303" s="637"/>
      <c r="N303" s="637"/>
      <c r="O303" s="637"/>
    </row>
    <row r="304" spans="1:17" s="216" customFormat="1" ht="18" customHeight="1" x14ac:dyDescent="0.3">
      <c r="A304" s="282"/>
      <c r="B304" s="229" t="s">
        <v>22</v>
      </c>
      <c r="C304" s="255">
        <f t="shared" si="78"/>
        <v>14421.33</v>
      </c>
      <c r="D304" s="255">
        <f>245+5699.17+6343.72+2087.44</f>
        <v>14375.33</v>
      </c>
      <c r="E304" s="281">
        <v>46</v>
      </c>
      <c r="F304" s="255">
        <v>0</v>
      </c>
      <c r="G304" s="255">
        <v>0</v>
      </c>
      <c r="H304" s="255">
        <v>0</v>
      </c>
      <c r="I304" s="255">
        <v>0</v>
      </c>
      <c r="J304" s="636"/>
      <c r="K304" s="637"/>
      <c r="L304" s="637"/>
      <c r="M304" s="637"/>
      <c r="N304" s="637"/>
      <c r="O304" s="637"/>
    </row>
    <row r="305" spans="1:16" s="216" customFormat="1" ht="39.75" customHeight="1" x14ac:dyDescent="0.25">
      <c r="A305" s="280" t="s">
        <v>854</v>
      </c>
      <c r="B305" s="242" t="s">
        <v>21</v>
      </c>
      <c r="C305" s="255">
        <f t="shared" si="78"/>
        <v>7696</v>
      </c>
      <c r="D305" s="255">
        <f>6564+247.47</f>
        <v>6811.47</v>
      </c>
      <c r="E305" s="281">
        <v>0</v>
      </c>
      <c r="F305" s="255">
        <f>7696-6811.47</f>
        <v>884.52999999999975</v>
      </c>
      <c r="G305" s="255">
        <v>0</v>
      </c>
      <c r="H305" s="255">
        <v>0</v>
      </c>
      <c r="I305" s="255">
        <v>0</v>
      </c>
    </row>
    <row r="306" spans="1:16" s="215" customFormat="1" ht="18" customHeight="1" x14ac:dyDescent="0.25">
      <c r="A306" s="218"/>
      <c r="B306" s="229" t="s">
        <v>22</v>
      </c>
      <c r="C306" s="255">
        <f t="shared" si="78"/>
        <v>7696</v>
      </c>
      <c r="D306" s="255">
        <f>6564+247.47</f>
        <v>6811.47</v>
      </c>
      <c r="E306" s="281">
        <v>0</v>
      </c>
      <c r="F306" s="255">
        <f>7696-6811.47</f>
        <v>884.52999999999975</v>
      </c>
      <c r="G306" s="255">
        <v>0</v>
      </c>
      <c r="H306" s="255">
        <v>0</v>
      </c>
      <c r="I306" s="255">
        <v>0</v>
      </c>
    </row>
    <row r="307" spans="1:16" s="269" customFormat="1" ht="30" customHeight="1" x14ac:dyDescent="0.25">
      <c r="A307" s="595" t="s">
        <v>855</v>
      </c>
      <c r="B307" s="219" t="s">
        <v>21</v>
      </c>
      <c r="C307" s="205">
        <f t="shared" si="78"/>
        <v>1782.85</v>
      </c>
      <c r="D307" s="205">
        <f>3.77+1325.35</f>
        <v>1329.12</v>
      </c>
      <c r="E307" s="278">
        <v>0</v>
      </c>
      <c r="F307" s="205">
        <f>1787-3.77-1190-111.5-28</f>
        <v>453.73</v>
      </c>
      <c r="G307" s="205">
        <v>0</v>
      </c>
      <c r="H307" s="205">
        <v>0</v>
      </c>
      <c r="I307" s="205">
        <v>0</v>
      </c>
    </row>
    <row r="308" spans="1:16" s="269" customFormat="1" ht="18" customHeight="1" x14ac:dyDescent="0.25">
      <c r="A308" s="204"/>
      <c r="B308" s="220" t="s">
        <v>22</v>
      </c>
      <c r="C308" s="205">
        <f t="shared" si="78"/>
        <v>1782.85</v>
      </c>
      <c r="D308" s="205">
        <f>3.77+1325.35</f>
        <v>1329.12</v>
      </c>
      <c r="E308" s="278">
        <v>0</v>
      </c>
      <c r="F308" s="205">
        <f>1787-3.77-1190-111.5-28</f>
        <v>453.73</v>
      </c>
      <c r="G308" s="205">
        <v>0</v>
      </c>
      <c r="H308" s="205">
        <v>0</v>
      </c>
      <c r="I308" s="205">
        <v>0</v>
      </c>
    </row>
    <row r="309" spans="1:16" s="269" customFormat="1" ht="38.25" customHeight="1" x14ac:dyDescent="0.25">
      <c r="A309" s="556" t="s">
        <v>856</v>
      </c>
      <c r="B309" s="219" t="s">
        <v>21</v>
      </c>
      <c r="C309" s="205">
        <f t="shared" si="78"/>
        <v>4548.2</v>
      </c>
      <c r="D309" s="205">
        <v>248.2</v>
      </c>
      <c r="E309" s="278">
        <f>2600+1700</f>
        <v>4300</v>
      </c>
      <c r="F309" s="205">
        <v>0</v>
      </c>
      <c r="G309" s="205">
        <v>0</v>
      </c>
      <c r="H309" s="205">
        <v>0</v>
      </c>
      <c r="I309" s="205">
        <v>0</v>
      </c>
      <c r="J309" s="772" t="s">
        <v>749</v>
      </c>
      <c r="K309" s="667"/>
      <c r="L309" s="667"/>
      <c r="M309" s="667"/>
      <c r="N309" s="667"/>
      <c r="O309" s="667"/>
      <c r="P309" s="667"/>
    </row>
    <row r="310" spans="1:16" s="212" customFormat="1" ht="18" customHeight="1" x14ac:dyDescent="0.25">
      <c r="A310" s="204"/>
      <c r="B310" s="220" t="s">
        <v>22</v>
      </c>
      <c r="C310" s="72">
        <f t="shared" si="78"/>
        <v>4548.2</v>
      </c>
      <c r="D310" s="72">
        <v>248.2</v>
      </c>
      <c r="E310" s="283">
        <f>2600+1700</f>
        <v>4300</v>
      </c>
      <c r="F310" s="72">
        <v>0</v>
      </c>
      <c r="G310" s="72">
        <v>0</v>
      </c>
      <c r="H310" s="72">
        <v>0</v>
      </c>
      <c r="I310" s="72">
        <v>0</v>
      </c>
      <c r="J310" s="668"/>
      <c r="K310" s="667"/>
      <c r="L310" s="667"/>
      <c r="M310" s="667"/>
      <c r="N310" s="667"/>
      <c r="O310" s="667"/>
      <c r="P310" s="667"/>
    </row>
    <row r="311" spans="1:16" s="269" customFormat="1" ht="40.5" customHeight="1" x14ac:dyDescent="0.25">
      <c r="A311" s="529" t="s">
        <v>857</v>
      </c>
      <c r="B311" s="219" t="s">
        <v>21</v>
      </c>
      <c r="C311" s="205">
        <f t="shared" si="78"/>
        <v>2629</v>
      </c>
      <c r="D311" s="205">
        <v>139</v>
      </c>
      <c r="E311" s="278">
        <f>2340+150</f>
        <v>2490</v>
      </c>
      <c r="F311" s="205">
        <v>0</v>
      </c>
      <c r="G311" s="205">
        <v>0</v>
      </c>
      <c r="H311" s="205">
        <v>0</v>
      </c>
      <c r="I311" s="205">
        <v>0</v>
      </c>
      <c r="J311" s="773" t="s">
        <v>748</v>
      </c>
      <c r="K311" s="759"/>
      <c r="L311" s="759"/>
      <c r="M311" s="759"/>
      <c r="N311" s="759"/>
      <c r="O311" s="759"/>
      <c r="P311" s="759"/>
    </row>
    <row r="312" spans="1:16" s="215" customFormat="1" ht="18" customHeight="1" x14ac:dyDescent="0.25">
      <c r="A312" s="204"/>
      <c r="B312" s="220" t="s">
        <v>22</v>
      </c>
      <c r="C312" s="205">
        <f t="shared" si="78"/>
        <v>2629</v>
      </c>
      <c r="D312" s="205">
        <v>139</v>
      </c>
      <c r="E312" s="278">
        <f>2340+150</f>
        <v>2490</v>
      </c>
      <c r="F312" s="205">
        <v>0</v>
      </c>
      <c r="G312" s="205">
        <v>0</v>
      </c>
      <c r="H312" s="205">
        <v>0</v>
      </c>
      <c r="I312" s="205">
        <v>0</v>
      </c>
      <c r="J312" s="761"/>
      <c r="K312" s="759"/>
      <c r="L312" s="759"/>
      <c r="M312" s="759"/>
      <c r="N312" s="759"/>
      <c r="O312" s="759"/>
      <c r="P312" s="759"/>
    </row>
    <row r="313" spans="1:16" s="215" customFormat="1" ht="26.25" customHeight="1" x14ac:dyDescent="0.25">
      <c r="A313" s="280" t="s">
        <v>858</v>
      </c>
      <c r="B313" s="242" t="s">
        <v>21</v>
      </c>
      <c r="C313" s="255">
        <f t="shared" si="78"/>
        <v>10095.76</v>
      </c>
      <c r="D313" s="255">
        <f>8047+2030</f>
        <v>10077</v>
      </c>
      <c r="E313" s="281">
        <v>0</v>
      </c>
      <c r="F313" s="255">
        <v>18.760000000000002</v>
      </c>
      <c r="G313" s="255">
        <v>0</v>
      </c>
      <c r="H313" s="255">
        <v>0</v>
      </c>
      <c r="I313" s="255">
        <v>0</v>
      </c>
      <c r="J313" s="636" t="s">
        <v>828</v>
      </c>
      <c r="K313" s="759"/>
      <c r="L313" s="759"/>
      <c r="M313" s="759"/>
      <c r="N313" s="759"/>
      <c r="O313" s="759"/>
      <c r="P313" s="759"/>
    </row>
    <row r="314" spans="1:16" s="215" customFormat="1" ht="18" customHeight="1" x14ac:dyDescent="0.25">
      <c r="A314" s="218"/>
      <c r="B314" s="229" t="s">
        <v>22</v>
      </c>
      <c r="C314" s="255">
        <f t="shared" si="78"/>
        <v>10095.76</v>
      </c>
      <c r="D314" s="255">
        <f>8047+2030</f>
        <v>10077</v>
      </c>
      <c r="E314" s="281">
        <v>0</v>
      </c>
      <c r="F314" s="255">
        <v>18.760000000000002</v>
      </c>
      <c r="G314" s="255">
        <v>0</v>
      </c>
      <c r="H314" s="255">
        <v>0</v>
      </c>
      <c r="I314" s="255">
        <v>0</v>
      </c>
      <c r="J314" s="761"/>
      <c r="K314" s="759"/>
      <c r="L314" s="759"/>
      <c r="M314" s="759"/>
      <c r="N314" s="759"/>
      <c r="O314" s="759"/>
      <c r="P314" s="759"/>
    </row>
    <row r="315" spans="1:16" s="215" customFormat="1" ht="26.25" customHeight="1" x14ac:dyDescent="0.25">
      <c r="A315" s="528" t="s">
        <v>859</v>
      </c>
      <c r="B315" s="242" t="s">
        <v>21</v>
      </c>
      <c r="C315" s="255">
        <f t="shared" si="78"/>
        <v>10967.21</v>
      </c>
      <c r="D315" s="255">
        <f>22+4295.21</f>
        <v>4317.21</v>
      </c>
      <c r="E315" s="281">
        <f>6650-3850</f>
        <v>2800</v>
      </c>
      <c r="F315" s="255">
        <v>0</v>
      </c>
      <c r="G315" s="255">
        <v>0</v>
      </c>
      <c r="H315" s="255">
        <v>0</v>
      </c>
      <c r="I315" s="255">
        <v>3850</v>
      </c>
      <c r="J315" s="774" t="s">
        <v>747</v>
      </c>
      <c r="K315" s="775"/>
      <c r="L315" s="775"/>
      <c r="M315" s="775"/>
      <c r="N315" s="775"/>
      <c r="O315" s="775"/>
    </row>
    <row r="316" spans="1:16" s="269" customFormat="1" ht="15.75" customHeight="1" x14ac:dyDescent="0.25">
      <c r="A316" s="218"/>
      <c r="B316" s="229" t="s">
        <v>22</v>
      </c>
      <c r="C316" s="255">
        <f t="shared" si="78"/>
        <v>10967.21</v>
      </c>
      <c r="D316" s="255">
        <f>22+4295.21</f>
        <v>4317.21</v>
      </c>
      <c r="E316" s="281">
        <f>6650-3850</f>
        <v>2800</v>
      </c>
      <c r="F316" s="255">
        <v>0</v>
      </c>
      <c r="G316" s="255">
        <v>0</v>
      </c>
      <c r="H316" s="255">
        <v>0</v>
      </c>
      <c r="I316" s="255">
        <v>3850</v>
      </c>
      <c r="J316" s="774"/>
      <c r="K316" s="775"/>
      <c r="L316" s="775"/>
      <c r="M316" s="775"/>
      <c r="N316" s="775"/>
      <c r="O316" s="775"/>
    </row>
    <row r="317" spans="1:16" s="211" customFormat="1" ht="28.5" customHeight="1" x14ac:dyDescent="0.25">
      <c r="A317" s="411" t="s">
        <v>860</v>
      </c>
      <c r="B317" s="242" t="s">
        <v>21</v>
      </c>
      <c r="C317" s="64">
        <f t="shared" si="78"/>
        <v>15893.11</v>
      </c>
      <c r="D317" s="64">
        <f>0.1+1013.03</f>
        <v>1013.13</v>
      </c>
      <c r="E317" s="277">
        <v>2501</v>
      </c>
      <c r="F317" s="64">
        <f>15893.11-1013.13-2501</f>
        <v>12378.980000000001</v>
      </c>
      <c r="G317" s="64">
        <v>0</v>
      </c>
      <c r="H317" s="64">
        <v>0</v>
      </c>
      <c r="I317" s="64">
        <v>0</v>
      </c>
      <c r="J317" s="665" t="s">
        <v>746</v>
      </c>
      <c r="K317" s="667"/>
      <c r="L317" s="667"/>
      <c r="M317" s="667"/>
      <c r="N317" s="667"/>
      <c r="O317" s="667"/>
    </row>
    <row r="318" spans="1:16" s="211" customFormat="1" ht="15.75" customHeight="1" x14ac:dyDescent="0.25">
      <c r="A318" s="218"/>
      <c r="B318" s="229" t="s">
        <v>22</v>
      </c>
      <c r="C318" s="64">
        <f t="shared" si="78"/>
        <v>15893.11</v>
      </c>
      <c r="D318" s="64">
        <f>0.1+1013.03</f>
        <v>1013.13</v>
      </c>
      <c r="E318" s="277">
        <v>2501</v>
      </c>
      <c r="F318" s="64">
        <f>15893.11-1013.13-2501</f>
        <v>12378.980000000001</v>
      </c>
      <c r="G318" s="64">
        <v>0</v>
      </c>
      <c r="H318" s="64">
        <v>0</v>
      </c>
      <c r="I318" s="64">
        <v>0</v>
      </c>
      <c r="J318" s="668"/>
      <c r="K318" s="667"/>
      <c r="L318" s="667"/>
      <c r="M318" s="667"/>
      <c r="N318" s="667"/>
      <c r="O318" s="667"/>
    </row>
    <row r="319" spans="1:16" s="269" customFormat="1" ht="27.75" customHeight="1" x14ac:dyDescent="0.25">
      <c r="A319" s="411" t="s">
        <v>861</v>
      </c>
      <c r="B319" s="242" t="s">
        <v>21</v>
      </c>
      <c r="C319" s="255">
        <f t="shared" si="78"/>
        <v>10732.18</v>
      </c>
      <c r="D319" s="255">
        <f>0.1+1.63</f>
        <v>1.73</v>
      </c>
      <c r="E319" s="281">
        <v>1700</v>
      </c>
      <c r="F319" s="255">
        <v>5600</v>
      </c>
      <c r="G319" s="205">
        <f>5824.57-2394.12</f>
        <v>3430.45</v>
      </c>
      <c r="H319" s="255">
        <v>0</v>
      </c>
      <c r="I319" s="255">
        <v>0</v>
      </c>
      <c r="J319" s="767" t="s">
        <v>823</v>
      </c>
      <c r="K319" s="768"/>
      <c r="L319" s="768"/>
      <c r="M319" s="768"/>
      <c r="N319" s="768"/>
      <c r="O319" s="768"/>
    </row>
    <row r="320" spans="1:16" s="269" customFormat="1" ht="15.75" customHeight="1" x14ac:dyDescent="0.25">
      <c r="A320" s="204"/>
      <c r="B320" s="220" t="s">
        <v>22</v>
      </c>
      <c r="C320" s="205">
        <f t="shared" si="78"/>
        <v>10732.18</v>
      </c>
      <c r="D320" s="205">
        <f>0.1+1.63</f>
        <v>1.73</v>
      </c>
      <c r="E320" s="278">
        <v>1700</v>
      </c>
      <c r="F320" s="205">
        <v>5600</v>
      </c>
      <c r="G320" s="205">
        <f>5824.57-2394.12</f>
        <v>3430.45</v>
      </c>
      <c r="H320" s="205">
        <v>0</v>
      </c>
      <c r="I320" s="205">
        <v>0</v>
      </c>
      <c r="J320" s="769"/>
      <c r="K320" s="768"/>
      <c r="L320" s="768"/>
      <c r="M320" s="768"/>
      <c r="N320" s="768"/>
      <c r="O320" s="768"/>
    </row>
    <row r="321" spans="1:16" s="269" customFormat="1" ht="27.75" customHeight="1" x14ac:dyDescent="0.25">
      <c r="A321" s="403" t="s">
        <v>862</v>
      </c>
      <c r="B321" s="219" t="s">
        <v>21</v>
      </c>
      <c r="C321" s="205">
        <f t="shared" si="78"/>
        <v>8928.4000000000015</v>
      </c>
      <c r="D321" s="205">
        <f>0.1+13.92</f>
        <v>14.02</v>
      </c>
      <c r="E321" s="278">
        <v>1700</v>
      </c>
      <c r="F321" s="205">
        <v>3100</v>
      </c>
      <c r="G321" s="205">
        <f>1210.12+4807.68-1903.42</f>
        <v>4114.38</v>
      </c>
      <c r="H321" s="205">
        <v>0</v>
      </c>
      <c r="I321" s="205">
        <v>0</v>
      </c>
      <c r="J321" s="767" t="s">
        <v>826</v>
      </c>
      <c r="K321" s="768"/>
      <c r="L321" s="768"/>
      <c r="M321" s="768"/>
      <c r="N321" s="768"/>
    </row>
    <row r="322" spans="1:16" s="269" customFormat="1" ht="15.75" customHeight="1" x14ac:dyDescent="0.25">
      <c r="A322" s="204"/>
      <c r="B322" s="220" t="s">
        <v>22</v>
      </c>
      <c r="C322" s="205">
        <f t="shared" si="78"/>
        <v>8928.4000000000015</v>
      </c>
      <c r="D322" s="205">
        <f>0.1+13.92</f>
        <v>14.02</v>
      </c>
      <c r="E322" s="278">
        <v>1700</v>
      </c>
      <c r="F322" s="205">
        <v>3100</v>
      </c>
      <c r="G322" s="205">
        <f>1210.12+4807.68-1903.42</f>
        <v>4114.38</v>
      </c>
      <c r="H322" s="205">
        <v>0</v>
      </c>
      <c r="I322" s="205">
        <v>0</v>
      </c>
    </row>
    <row r="323" spans="1:16" s="211" customFormat="1" ht="26.25" customHeight="1" x14ac:dyDescent="0.25">
      <c r="A323" s="403" t="s">
        <v>863</v>
      </c>
      <c r="B323" s="219" t="s">
        <v>21</v>
      </c>
      <c r="C323" s="72">
        <f t="shared" si="78"/>
        <v>35826.78</v>
      </c>
      <c r="D323" s="72">
        <f>0.1+26.92</f>
        <v>27.020000000000003</v>
      </c>
      <c r="E323" s="283">
        <v>4500</v>
      </c>
      <c r="F323" s="72">
        <v>24523.94</v>
      </c>
      <c r="G323" s="72">
        <v>6775.82</v>
      </c>
      <c r="H323" s="72">
        <v>0</v>
      </c>
      <c r="I323" s="72">
        <v>0</v>
      </c>
      <c r="J323" s="388"/>
    </row>
    <row r="324" spans="1:16" s="211" customFormat="1" ht="15.75" customHeight="1" x14ac:dyDescent="0.25">
      <c r="A324" s="204"/>
      <c r="B324" s="220" t="s">
        <v>22</v>
      </c>
      <c r="C324" s="72">
        <f t="shared" si="78"/>
        <v>35826.78</v>
      </c>
      <c r="D324" s="72">
        <f>0.1+26.92</f>
        <v>27.020000000000003</v>
      </c>
      <c r="E324" s="283">
        <v>4500</v>
      </c>
      <c r="F324" s="72">
        <v>24523.94</v>
      </c>
      <c r="G324" s="72">
        <v>6775.82</v>
      </c>
      <c r="H324" s="72">
        <v>0</v>
      </c>
      <c r="I324" s="72">
        <v>0</v>
      </c>
    </row>
    <row r="325" spans="1:16" s="269" customFormat="1" ht="27.75" customHeight="1" x14ac:dyDescent="0.25">
      <c r="A325" s="403" t="s">
        <v>864</v>
      </c>
      <c r="B325" s="219" t="s">
        <v>21</v>
      </c>
      <c r="C325" s="205">
        <f t="shared" si="78"/>
        <v>7418.5300000000007</v>
      </c>
      <c r="D325" s="205">
        <f>0.1+30.97</f>
        <v>31.07</v>
      </c>
      <c r="E325" s="278">
        <v>3500</v>
      </c>
      <c r="F325" s="205">
        <f>3892.22+1696.41-1701.17</f>
        <v>3887.46</v>
      </c>
      <c r="G325" s="205">
        <v>0</v>
      </c>
      <c r="H325" s="205">
        <v>0</v>
      </c>
      <c r="I325" s="205">
        <v>0</v>
      </c>
      <c r="J325" s="767" t="s">
        <v>824</v>
      </c>
      <c r="K325" s="768"/>
      <c r="L325" s="768"/>
      <c r="M325" s="768"/>
      <c r="N325" s="768"/>
      <c r="O325" s="768"/>
      <c r="P325" s="768"/>
    </row>
    <row r="326" spans="1:16" s="264" customFormat="1" ht="15.75" customHeight="1" x14ac:dyDescent="0.25">
      <c r="A326" s="204"/>
      <c r="B326" s="220" t="s">
        <v>22</v>
      </c>
      <c r="C326" s="205">
        <f t="shared" si="78"/>
        <v>7418.5300000000007</v>
      </c>
      <c r="D326" s="205">
        <f>0.1+30.97</f>
        <v>31.07</v>
      </c>
      <c r="E326" s="278">
        <v>3500</v>
      </c>
      <c r="F326" s="205">
        <f>3892.22+1696.41-1701.17</f>
        <v>3887.46</v>
      </c>
      <c r="G326" s="205">
        <v>0</v>
      </c>
      <c r="H326" s="205">
        <v>0</v>
      </c>
      <c r="I326" s="205">
        <v>0</v>
      </c>
      <c r="J326" s="769"/>
      <c r="K326" s="768"/>
      <c r="L326" s="768"/>
      <c r="M326" s="768"/>
      <c r="N326" s="768"/>
      <c r="O326" s="768"/>
      <c r="P326" s="768"/>
    </row>
    <row r="327" spans="1:16" s="211" customFormat="1" ht="26.25" customHeight="1" x14ac:dyDescent="0.25">
      <c r="A327" s="403" t="s">
        <v>865</v>
      </c>
      <c r="B327" s="219" t="s">
        <v>21</v>
      </c>
      <c r="C327" s="72">
        <f t="shared" si="78"/>
        <v>30329.29</v>
      </c>
      <c r="D327" s="72">
        <v>23.9</v>
      </c>
      <c r="E327" s="283">
        <v>9500</v>
      </c>
      <c r="F327" s="72">
        <v>14400</v>
      </c>
      <c r="G327" s="72">
        <f>30329.29-23.9-9500-14400</f>
        <v>6405.3899999999994</v>
      </c>
      <c r="H327" s="72">
        <v>0</v>
      </c>
      <c r="I327" s="72">
        <v>0</v>
      </c>
    </row>
    <row r="328" spans="1:16" s="211" customFormat="1" ht="15.75" customHeight="1" x14ac:dyDescent="0.25">
      <c r="A328" s="204"/>
      <c r="B328" s="220" t="s">
        <v>22</v>
      </c>
      <c r="C328" s="72">
        <f t="shared" si="78"/>
        <v>30329.29</v>
      </c>
      <c r="D328" s="72">
        <v>23.9</v>
      </c>
      <c r="E328" s="283">
        <v>9500</v>
      </c>
      <c r="F328" s="72">
        <v>14400</v>
      </c>
      <c r="G328" s="72">
        <f>30329.29-23.9-9500-14400</f>
        <v>6405.3899999999994</v>
      </c>
      <c r="H328" s="72">
        <v>0</v>
      </c>
      <c r="I328" s="72">
        <v>0</v>
      </c>
    </row>
    <row r="329" spans="1:16" s="211" customFormat="1" ht="39" customHeight="1" x14ac:dyDescent="0.25">
      <c r="A329" s="403" t="s">
        <v>866</v>
      </c>
      <c r="B329" s="219" t="s">
        <v>21</v>
      </c>
      <c r="C329" s="72">
        <f t="shared" si="78"/>
        <v>18969.18</v>
      </c>
      <c r="D329" s="72">
        <v>5</v>
      </c>
      <c r="E329" s="283">
        <v>500</v>
      </c>
      <c r="F329" s="72">
        <v>15100</v>
      </c>
      <c r="G329" s="72">
        <f>18969.18-5-500-15100</f>
        <v>3364.1800000000003</v>
      </c>
      <c r="H329" s="72">
        <v>0</v>
      </c>
      <c r="I329" s="72">
        <v>0</v>
      </c>
    </row>
    <row r="330" spans="1:16" s="211" customFormat="1" ht="15.75" customHeight="1" x14ac:dyDescent="0.25">
      <c r="A330" s="204"/>
      <c r="B330" s="220" t="s">
        <v>22</v>
      </c>
      <c r="C330" s="72">
        <f t="shared" si="78"/>
        <v>18969.18</v>
      </c>
      <c r="D330" s="72">
        <v>5</v>
      </c>
      <c r="E330" s="283">
        <v>500</v>
      </c>
      <c r="F330" s="72">
        <v>15100</v>
      </c>
      <c r="G330" s="72">
        <f>18969.18-5-500-15100</f>
        <v>3364.1800000000003</v>
      </c>
      <c r="H330" s="72">
        <v>0</v>
      </c>
      <c r="I330" s="72">
        <v>0</v>
      </c>
    </row>
    <row r="331" spans="1:16" s="211" customFormat="1" ht="27.75" customHeight="1" x14ac:dyDescent="0.25">
      <c r="A331" s="403" t="s">
        <v>867</v>
      </c>
      <c r="B331" s="219" t="s">
        <v>21</v>
      </c>
      <c r="C331" s="72">
        <f t="shared" si="78"/>
        <v>49914.879999999997</v>
      </c>
      <c r="D331" s="72">
        <v>3.6</v>
      </c>
      <c r="E331" s="283">
        <v>500</v>
      </c>
      <c r="F331" s="72">
        <v>38500</v>
      </c>
      <c r="G331" s="72">
        <f>49914.88-3.6-500-38500</f>
        <v>10911.279999999999</v>
      </c>
      <c r="H331" s="72">
        <v>0</v>
      </c>
      <c r="I331" s="72">
        <v>0</v>
      </c>
    </row>
    <row r="332" spans="1:16" s="27" customFormat="1" ht="15.75" customHeight="1" x14ac:dyDescent="0.25">
      <c r="A332" s="204"/>
      <c r="B332" s="220" t="s">
        <v>22</v>
      </c>
      <c r="C332" s="72">
        <f t="shared" si="78"/>
        <v>49914.879999999997</v>
      </c>
      <c r="D332" s="72">
        <v>3.6</v>
      </c>
      <c r="E332" s="283">
        <v>500</v>
      </c>
      <c r="F332" s="72">
        <v>38500</v>
      </c>
      <c r="G332" s="72">
        <f>49914.88-3.6-500-38500</f>
        <v>10911.279999999999</v>
      </c>
      <c r="H332" s="72">
        <v>0</v>
      </c>
      <c r="I332" s="72">
        <v>0</v>
      </c>
    </row>
    <row r="333" spans="1:16" s="269" customFormat="1" ht="41.25" customHeight="1" x14ac:dyDescent="0.25">
      <c r="A333" s="403" t="s">
        <v>868</v>
      </c>
      <c r="B333" s="219" t="s">
        <v>21</v>
      </c>
      <c r="C333" s="205">
        <f t="shared" si="78"/>
        <v>9483.32</v>
      </c>
      <c r="D333" s="205">
        <v>157.87</v>
      </c>
      <c r="E333" s="278">
        <v>4300</v>
      </c>
      <c r="F333" s="205">
        <v>3571.79</v>
      </c>
      <c r="G333" s="205">
        <f>1458.41+2106.93-2111.68</f>
        <v>1453.6600000000003</v>
      </c>
      <c r="H333" s="205">
        <v>0</v>
      </c>
      <c r="I333" s="205">
        <v>0</v>
      </c>
      <c r="J333" s="770" t="s">
        <v>825</v>
      </c>
      <c r="K333" s="771"/>
      <c r="L333" s="771"/>
      <c r="M333" s="771"/>
      <c r="N333" s="771"/>
      <c r="O333" s="771"/>
    </row>
    <row r="334" spans="1:16" s="264" customFormat="1" ht="15.75" customHeight="1" x14ac:dyDescent="0.25">
      <c r="A334" s="204"/>
      <c r="B334" s="220" t="s">
        <v>22</v>
      </c>
      <c r="C334" s="205">
        <f t="shared" si="78"/>
        <v>9483.32</v>
      </c>
      <c r="D334" s="205">
        <v>157.87</v>
      </c>
      <c r="E334" s="278">
        <v>4300</v>
      </c>
      <c r="F334" s="205">
        <v>3571.79</v>
      </c>
      <c r="G334" s="205">
        <f>1458.41+2106.93-2111.68</f>
        <v>1453.6600000000003</v>
      </c>
      <c r="H334" s="205">
        <v>0</v>
      </c>
      <c r="I334" s="205">
        <v>0</v>
      </c>
      <c r="J334" s="746"/>
      <c r="K334" s="747"/>
      <c r="L334" s="747"/>
      <c r="M334" s="747"/>
      <c r="N334" s="747"/>
      <c r="O334" s="747"/>
    </row>
    <row r="335" spans="1:16" s="269" customFormat="1" ht="39.75" customHeight="1" x14ac:dyDescent="0.25">
      <c r="A335" s="213" t="s">
        <v>869</v>
      </c>
      <c r="B335" s="219" t="s">
        <v>21</v>
      </c>
      <c r="C335" s="205">
        <f t="shared" si="78"/>
        <v>33672.760000000009</v>
      </c>
      <c r="D335" s="72">
        <f>2.57+28.1</f>
        <v>30.67</v>
      </c>
      <c r="E335" s="283">
        <v>10300</v>
      </c>
      <c r="F335" s="72">
        <v>20377.48</v>
      </c>
      <c r="G335" s="72">
        <f>33672.76-30.67-10300-20377.48</f>
        <v>2964.6100000000042</v>
      </c>
      <c r="H335" s="205">
        <v>0</v>
      </c>
      <c r="I335" s="205">
        <v>0</v>
      </c>
      <c r="J335" s="401"/>
    </row>
    <row r="336" spans="1:16" s="27" customFormat="1" ht="15.75" customHeight="1" x14ac:dyDescent="0.25">
      <c r="A336" s="218"/>
      <c r="B336" s="229" t="s">
        <v>22</v>
      </c>
      <c r="C336" s="64">
        <f t="shared" si="78"/>
        <v>33672.760000000009</v>
      </c>
      <c r="D336" s="64">
        <f>2.57+28.1</f>
        <v>30.67</v>
      </c>
      <c r="E336" s="277">
        <v>10300</v>
      </c>
      <c r="F336" s="64">
        <v>20377.48</v>
      </c>
      <c r="G336" s="64">
        <f>33672.76-30.67-10300-20377.48</f>
        <v>2964.6100000000042</v>
      </c>
      <c r="H336" s="64">
        <v>0</v>
      </c>
      <c r="I336" s="64">
        <v>0</v>
      </c>
    </row>
    <row r="337" spans="1:15" s="269" customFormat="1" ht="28.5" customHeight="1" x14ac:dyDescent="0.25">
      <c r="A337" s="403" t="s">
        <v>870</v>
      </c>
      <c r="B337" s="219" t="s">
        <v>21</v>
      </c>
      <c r="C337" s="205">
        <f t="shared" si="78"/>
        <v>22862.68</v>
      </c>
      <c r="D337" s="205">
        <v>1.06</v>
      </c>
      <c r="E337" s="278">
        <v>500</v>
      </c>
      <c r="F337" s="205">
        <v>16645</v>
      </c>
      <c r="G337" s="205">
        <v>5716.62</v>
      </c>
      <c r="H337" s="205">
        <v>0</v>
      </c>
      <c r="I337" s="205">
        <v>0</v>
      </c>
    </row>
    <row r="338" spans="1:15" s="27" customFormat="1" ht="15.75" customHeight="1" x14ac:dyDescent="0.25">
      <c r="A338" s="204"/>
      <c r="B338" s="220" t="s">
        <v>22</v>
      </c>
      <c r="C338" s="72">
        <f t="shared" si="78"/>
        <v>22862.68</v>
      </c>
      <c r="D338" s="72">
        <v>1.06</v>
      </c>
      <c r="E338" s="283">
        <v>500</v>
      </c>
      <c r="F338" s="72">
        <v>16645</v>
      </c>
      <c r="G338" s="72">
        <v>5716.62</v>
      </c>
      <c r="H338" s="72">
        <v>0</v>
      </c>
      <c r="I338" s="72">
        <v>0</v>
      </c>
    </row>
    <row r="339" spans="1:15" s="211" customFormat="1" ht="24.75" customHeight="1" x14ac:dyDescent="0.25">
      <c r="A339" s="403" t="s">
        <v>871</v>
      </c>
      <c r="B339" s="219" t="s">
        <v>21</v>
      </c>
      <c r="C339" s="72">
        <f t="shared" si="78"/>
        <v>82720.52</v>
      </c>
      <c r="D339" s="72">
        <v>0</v>
      </c>
      <c r="E339" s="283">
        <v>500</v>
      </c>
      <c r="F339" s="72">
        <v>63500</v>
      </c>
      <c r="G339" s="72">
        <v>18720.52</v>
      </c>
      <c r="H339" s="72">
        <v>0</v>
      </c>
      <c r="I339" s="72">
        <v>0</v>
      </c>
    </row>
    <row r="340" spans="1:15" s="27" customFormat="1" ht="15.75" customHeight="1" x14ac:dyDescent="0.25">
      <c r="A340" s="204"/>
      <c r="B340" s="220" t="s">
        <v>22</v>
      </c>
      <c r="C340" s="72">
        <f t="shared" si="78"/>
        <v>82720.52</v>
      </c>
      <c r="D340" s="72">
        <v>0</v>
      </c>
      <c r="E340" s="283">
        <v>500</v>
      </c>
      <c r="F340" s="72">
        <v>63500</v>
      </c>
      <c r="G340" s="72">
        <v>18720.52</v>
      </c>
      <c r="H340" s="72">
        <v>0</v>
      </c>
      <c r="I340" s="72">
        <v>0</v>
      </c>
    </row>
    <row r="341" spans="1:15" ht="13" x14ac:dyDescent="0.3">
      <c r="A341" s="322" t="s">
        <v>220</v>
      </c>
      <c r="B341" s="191" t="s">
        <v>21</v>
      </c>
      <c r="C341" s="192">
        <f t="shared" si="78"/>
        <v>66887.12</v>
      </c>
      <c r="D341" s="192">
        <f>D343</f>
        <v>20319.22</v>
      </c>
      <c r="E341" s="192">
        <f t="shared" ref="E341:I342" si="79">E343</f>
        <v>34497</v>
      </c>
      <c r="F341" s="192">
        <f t="shared" si="79"/>
        <v>12070.900000000001</v>
      </c>
      <c r="G341" s="192">
        <f t="shared" si="79"/>
        <v>0</v>
      </c>
      <c r="H341" s="192">
        <f t="shared" si="79"/>
        <v>0</v>
      </c>
      <c r="I341" s="192">
        <f t="shared" si="79"/>
        <v>0</v>
      </c>
    </row>
    <row r="342" spans="1:15" ht="13" x14ac:dyDescent="0.3">
      <c r="A342" s="44" t="s">
        <v>51</v>
      </c>
      <c r="B342" s="193" t="s">
        <v>22</v>
      </c>
      <c r="C342" s="192">
        <f t="shared" si="78"/>
        <v>66887.12</v>
      </c>
      <c r="D342" s="192">
        <f>D344</f>
        <v>20319.22</v>
      </c>
      <c r="E342" s="192">
        <f t="shared" si="79"/>
        <v>34497</v>
      </c>
      <c r="F342" s="192">
        <f t="shared" si="79"/>
        <v>12070.900000000001</v>
      </c>
      <c r="G342" s="192">
        <f t="shared" si="79"/>
        <v>0</v>
      </c>
      <c r="H342" s="192">
        <f t="shared" si="79"/>
        <v>0</v>
      </c>
      <c r="I342" s="192">
        <f t="shared" si="79"/>
        <v>0</v>
      </c>
    </row>
    <row r="343" spans="1:15" ht="13" x14ac:dyDescent="0.3">
      <c r="A343" s="75" t="s">
        <v>50</v>
      </c>
      <c r="B343" s="191" t="s">
        <v>21</v>
      </c>
      <c r="C343" s="192">
        <f t="shared" si="78"/>
        <v>66887.12</v>
      </c>
      <c r="D343" s="192">
        <f>D345+D347+D349+D351+D353+D355</f>
        <v>20319.22</v>
      </c>
      <c r="E343" s="192">
        <f t="shared" ref="E343:I344" si="80">E345+E347+E349+E351+E353+E355</f>
        <v>34497</v>
      </c>
      <c r="F343" s="192">
        <f t="shared" si="80"/>
        <v>12070.900000000001</v>
      </c>
      <c r="G343" s="192">
        <f t="shared" si="80"/>
        <v>0</v>
      </c>
      <c r="H343" s="192">
        <f t="shared" si="80"/>
        <v>0</v>
      </c>
      <c r="I343" s="192">
        <f t="shared" si="80"/>
        <v>0</v>
      </c>
    </row>
    <row r="344" spans="1:15" ht="13" x14ac:dyDescent="0.3">
      <c r="A344" s="44"/>
      <c r="B344" s="193" t="s">
        <v>22</v>
      </c>
      <c r="C344" s="192">
        <f t="shared" si="78"/>
        <v>66887.12</v>
      </c>
      <c r="D344" s="192">
        <f>D346+D348+D350+D352+D354+D356</f>
        <v>20319.22</v>
      </c>
      <c r="E344" s="192">
        <f t="shared" si="80"/>
        <v>34497</v>
      </c>
      <c r="F344" s="192">
        <f t="shared" si="80"/>
        <v>12070.900000000001</v>
      </c>
      <c r="G344" s="192">
        <f t="shared" si="80"/>
        <v>0</v>
      </c>
      <c r="H344" s="192">
        <f t="shared" si="80"/>
        <v>0</v>
      </c>
      <c r="I344" s="192">
        <f t="shared" si="80"/>
        <v>0</v>
      </c>
    </row>
    <row r="345" spans="1:15" s="212" customFormat="1" ht="67.5" customHeight="1" x14ac:dyDescent="0.25">
      <c r="A345" s="335" t="s">
        <v>289</v>
      </c>
      <c r="B345" s="242" t="s">
        <v>21</v>
      </c>
      <c r="C345" s="64">
        <f t="shared" si="78"/>
        <v>15018.18</v>
      </c>
      <c r="D345" s="64">
        <v>5.18</v>
      </c>
      <c r="E345" s="277">
        <v>15013</v>
      </c>
      <c r="F345" s="64">
        <v>0</v>
      </c>
      <c r="G345" s="64">
        <v>0</v>
      </c>
      <c r="H345" s="64">
        <v>0</v>
      </c>
      <c r="I345" s="64">
        <v>0</v>
      </c>
      <c r="J345" s="742"/>
      <c r="K345" s="743"/>
      <c r="L345" s="743"/>
      <c r="M345" s="743"/>
      <c r="N345" s="743"/>
      <c r="O345" s="743"/>
    </row>
    <row r="346" spans="1:15" s="27" customFormat="1" ht="15.75" customHeight="1" x14ac:dyDescent="0.25">
      <c r="A346" s="204" t="s">
        <v>286</v>
      </c>
      <c r="B346" s="220" t="s">
        <v>22</v>
      </c>
      <c r="C346" s="72">
        <f t="shared" si="78"/>
        <v>15018.18</v>
      </c>
      <c r="D346" s="72">
        <v>5.18</v>
      </c>
      <c r="E346" s="283">
        <v>15013</v>
      </c>
      <c r="F346" s="72">
        <v>0</v>
      </c>
      <c r="G346" s="72">
        <v>0</v>
      </c>
      <c r="H346" s="72">
        <v>0</v>
      </c>
      <c r="I346" s="72">
        <v>0</v>
      </c>
      <c r="J346" s="742"/>
      <c r="K346" s="743"/>
      <c r="L346" s="743"/>
      <c r="M346" s="743"/>
      <c r="N346" s="743"/>
      <c r="O346" s="743"/>
    </row>
    <row r="347" spans="1:15" s="212" customFormat="1" ht="40.5" customHeight="1" x14ac:dyDescent="0.25">
      <c r="A347" s="335" t="s">
        <v>290</v>
      </c>
      <c r="B347" s="242" t="s">
        <v>21</v>
      </c>
      <c r="C347" s="64">
        <f t="shared" si="78"/>
        <v>17189</v>
      </c>
      <c r="D347" s="64">
        <v>12.1</v>
      </c>
      <c r="E347" s="277">
        <v>5106</v>
      </c>
      <c r="F347" s="64">
        <f>17189-12.1-5106</f>
        <v>12070.900000000001</v>
      </c>
      <c r="G347" s="64">
        <v>0</v>
      </c>
      <c r="H347" s="64">
        <v>0</v>
      </c>
      <c r="I347" s="64">
        <v>0</v>
      </c>
      <c r="J347" s="742"/>
      <c r="K347" s="743"/>
      <c r="L347" s="743"/>
      <c r="M347" s="743"/>
      <c r="N347" s="743"/>
      <c r="O347" s="743"/>
    </row>
    <row r="348" spans="1:15" s="27" customFormat="1" ht="15.75" customHeight="1" x14ac:dyDescent="0.25">
      <c r="A348" s="204" t="s">
        <v>286</v>
      </c>
      <c r="B348" s="220" t="s">
        <v>22</v>
      </c>
      <c r="C348" s="72">
        <f t="shared" si="78"/>
        <v>17189</v>
      </c>
      <c r="D348" s="72">
        <v>12.1</v>
      </c>
      <c r="E348" s="283">
        <v>5106</v>
      </c>
      <c r="F348" s="72">
        <f>17189-12.1-5106</f>
        <v>12070.900000000001</v>
      </c>
      <c r="G348" s="72">
        <v>0</v>
      </c>
      <c r="H348" s="72">
        <v>0</v>
      </c>
      <c r="I348" s="72">
        <v>0</v>
      </c>
      <c r="J348" s="742"/>
      <c r="K348" s="743"/>
      <c r="L348" s="743"/>
      <c r="M348" s="743"/>
      <c r="N348" s="743"/>
      <c r="O348" s="743"/>
    </row>
    <row r="349" spans="1:15" s="211" customFormat="1" ht="30.75" customHeight="1" x14ac:dyDescent="0.25">
      <c r="A349" s="450" t="s">
        <v>775</v>
      </c>
      <c r="B349" s="219" t="s">
        <v>21</v>
      </c>
      <c r="C349" s="72">
        <f t="shared" si="78"/>
        <v>8200.94</v>
      </c>
      <c r="D349" s="72">
        <v>0.94</v>
      </c>
      <c r="E349" s="283">
        <v>8200</v>
      </c>
      <c r="F349" s="72">
        <v>0</v>
      </c>
      <c r="G349" s="72">
        <v>0</v>
      </c>
      <c r="H349" s="72">
        <v>0</v>
      </c>
      <c r="I349" s="72">
        <v>0</v>
      </c>
      <c r="J349" s="742"/>
      <c r="K349" s="743"/>
      <c r="L349" s="743"/>
      <c r="M349" s="743"/>
      <c r="N349" s="743"/>
      <c r="O349" s="743"/>
    </row>
    <row r="350" spans="1:15" s="27" customFormat="1" ht="15.75" customHeight="1" x14ac:dyDescent="0.25">
      <c r="A350" s="204" t="s">
        <v>286</v>
      </c>
      <c r="B350" s="220" t="s">
        <v>22</v>
      </c>
      <c r="C350" s="72">
        <f t="shared" si="78"/>
        <v>8200.94</v>
      </c>
      <c r="D350" s="72">
        <v>0.94</v>
      </c>
      <c r="E350" s="283">
        <v>8200</v>
      </c>
      <c r="F350" s="72">
        <v>0</v>
      </c>
      <c r="G350" s="72">
        <v>0</v>
      </c>
      <c r="H350" s="72">
        <v>0</v>
      </c>
      <c r="I350" s="72">
        <v>0</v>
      </c>
      <c r="J350" s="742"/>
      <c r="K350" s="743"/>
      <c r="L350" s="743"/>
      <c r="M350" s="743"/>
      <c r="N350" s="743"/>
      <c r="O350" s="743"/>
    </row>
    <row r="351" spans="1:15" s="212" customFormat="1" ht="38.25" customHeight="1" x14ac:dyDescent="0.25">
      <c r="A351" s="527" t="s">
        <v>291</v>
      </c>
      <c r="B351" s="242" t="s">
        <v>21</v>
      </c>
      <c r="C351" s="64">
        <f t="shared" si="78"/>
        <v>10624</v>
      </c>
      <c r="D351" s="64">
        <v>4560</v>
      </c>
      <c r="E351" s="277">
        <v>6064</v>
      </c>
      <c r="F351" s="64">
        <v>0</v>
      </c>
      <c r="G351" s="64">
        <v>0</v>
      </c>
      <c r="H351" s="64">
        <v>0</v>
      </c>
      <c r="I351" s="64">
        <v>0</v>
      </c>
      <c r="J351" s="742"/>
      <c r="K351" s="743"/>
      <c r="L351" s="743"/>
      <c r="M351" s="743"/>
      <c r="N351" s="743"/>
      <c r="O351" s="743"/>
    </row>
    <row r="352" spans="1:15" s="27" customFormat="1" ht="15.75" customHeight="1" x14ac:dyDescent="0.25">
      <c r="A352" s="218" t="s">
        <v>286</v>
      </c>
      <c r="B352" s="229" t="s">
        <v>22</v>
      </c>
      <c r="C352" s="64">
        <f t="shared" si="78"/>
        <v>10624</v>
      </c>
      <c r="D352" s="64">
        <v>4560</v>
      </c>
      <c r="E352" s="277">
        <v>6064</v>
      </c>
      <c r="F352" s="64">
        <v>0</v>
      </c>
      <c r="G352" s="64">
        <v>0</v>
      </c>
      <c r="H352" s="64">
        <v>0</v>
      </c>
      <c r="I352" s="64">
        <v>0</v>
      </c>
      <c r="J352" s="742"/>
      <c r="K352" s="743"/>
      <c r="L352" s="743"/>
      <c r="M352" s="743"/>
      <c r="N352" s="743"/>
      <c r="O352" s="743"/>
    </row>
    <row r="353" spans="1:15" s="212" customFormat="1" ht="40.5" customHeight="1" x14ac:dyDescent="0.25">
      <c r="A353" s="335" t="s">
        <v>292</v>
      </c>
      <c r="B353" s="242" t="s">
        <v>21</v>
      </c>
      <c r="C353" s="64">
        <f t="shared" si="78"/>
        <v>5855</v>
      </c>
      <c r="D353" s="64">
        <v>5741</v>
      </c>
      <c r="E353" s="277">
        <v>114</v>
      </c>
      <c r="F353" s="64">
        <v>0</v>
      </c>
      <c r="G353" s="64">
        <v>0</v>
      </c>
      <c r="H353" s="64">
        <v>0</v>
      </c>
      <c r="I353" s="64">
        <v>0</v>
      </c>
      <c r="J353" s="742"/>
      <c r="K353" s="743"/>
      <c r="L353" s="743"/>
      <c r="M353" s="743"/>
      <c r="N353" s="743"/>
      <c r="O353" s="743"/>
    </row>
    <row r="354" spans="1:15" s="27" customFormat="1" ht="15.75" customHeight="1" x14ac:dyDescent="0.25">
      <c r="A354" s="218" t="s">
        <v>286</v>
      </c>
      <c r="B354" s="229" t="s">
        <v>22</v>
      </c>
      <c r="C354" s="64">
        <f t="shared" si="78"/>
        <v>5855</v>
      </c>
      <c r="D354" s="64">
        <v>5741</v>
      </c>
      <c r="E354" s="277">
        <v>114</v>
      </c>
      <c r="F354" s="64">
        <v>0</v>
      </c>
      <c r="G354" s="64">
        <v>0</v>
      </c>
      <c r="H354" s="64">
        <v>0</v>
      </c>
      <c r="I354" s="64">
        <v>0</v>
      </c>
      <c r="J354" s="742"/>
      <c r="K354" s="743"/>
      <c r="L354" s="743"/>
      <c r="M354" s="743"/>
      <c r="N354" s="743"/>
      <c r="O354" s="743"/>
    </row>
    <row r="355" spans="1:15" s="212" customFormat="1" ht="25.5" customHeight="1" x14ac:dyDescent="0.25">
      <c r="A355" s="335" t="s">
        <v>293</v>
      </c>
      <c r="B355" s="242" t="s">
        <v>21</v>
      </c>
      <c r="C355" s="64">
        <f t="shared" si="78"/>
        <v>10000</v>
      </c>
      <c r="D355" s="64">
        <v>10000</v>
      </c>
      <c r="E355" s="277">
        <v>0</v>
      </c>
      <c r="F355" s="64">
        <v>0</v>
      </c>
      <c r="G355" s="64">
        <v>0</v>
      </c>
      <c r="H355" s="64">
        <v>0</v>
      </c>
      <c r="I355" s="64">
        <v>0</v>
      </c>
      <c r="J355" s="750"/>
      <c r="K355" s="751"/>
      <c r="L355" s="751"/>
      <c r="M355" s="751"/>
      <c r="N355" s="751"/>
      <c r="O355" s="751"/>
    </row>
    <row r="356" spans="1:15" s="27" customFormat="1" ht="15.75" customHeight="1" x14ac:dyDescent="0.25">
      <c r="A356" s="218" t="s">
        <v>286</v>
      </c>
      <c r="B356" s="229" t="s">
        <v>22</v>
      </c>
      <c r="C356" s="64">
        <f t="shared" si="78"/>
        <v>10000</v>
      </c>
      <c r="D356" s="64">
        <v>10000</v>
      </c>
      <c r="E356" s="277">
        <v>0</v>
      </c>
      <c r="F356" s="64">
        <v>0</v>
      </c>
      <c r="G356" s="64">
        <v>0</v>
      </c>
      <c r="H356" s="64">
        <v>0</v>
      </c>
      <c r="I356" s="64">
        <v>0</v>
      </c>
      <c r="J356" s="750"/>
      <c r="K356" s="751"/>
      <c r="L356" s="751"/>
      <c r="M356" s="751"/>
      <c r="N356" s="751"/>
      <c r="O356" s="751"/>
    </row>
    <row r="357" spans="1:15" ht="13" x14ac:dyDescent="0.3">
      <c r="A357" s="681" t="s">
        <v>33</v>
      </c>
      <c r="B357" s="683"/>
      <c r="C357" s="683"/>
      <c r="D357" s="683"/>
      <c r="E357" s="683"/>
      <c r="F357" s="683"/>
      <c r="G357" s="683"/>
      <c r="H357" s="683"/>
      <c r="I357" s="684"/>
    </row>
    <row r="358" spans="1:15" ht="13" x14ac:dyDescent="0.3">
      <c r="A358" s="764" t="s">
        <v>24</v>
      </c>
      <c r="B358" s="765"/>
      <c r="C358" s="765"/>
      <c r="D358" s="765"/>
      <c r="E358" s="765"/>
      <c r="F358" s="765"/>
      <c r="G358" s="765"/>
      <c r="H358" s="765"/>
      <c r="I358" s="766"/>
    </row>
    <row r="359" spans="1:15" ht="13" x14ac:dyDescent="0.3">
      <c r="A359" s="93" t="s">
        <v>31</v>
      </c>
      <c r="B359" s="90" t="s">
        <v>21</v>
      </c>
      <c r="C359" s="126">
        <f t="shared" ref="C359:C380" si="81">D359+E359+F359+G359+H359+I359</f>
        <v>712186.89</v>
      </c>
      <c r="D359" s="126">
        <f t="shared" ref="D359:I360" si="82">D361+D373</f>
        <v>1056.1300000000001</v>
      </c>
      <c r="E359" s="126">
        <f t="shared" si="82"/>
        <v>124165</v>
      </c>
      <c r="F359" s="126">
        <f t="shared" si="82"/>
        <v>244777.83000000002</v>
      </c>
      <c r="G359" s="126">
        <f t="shared" si="82"/>
        <v>169653.93</v>
      </c>
      <c r="H359" s="126">
        <f t="shared" si="82"/>
        <v>119782</v>
      </c>
      <c r="I359" s="126">
        <f t="shared" si="82"/>
        <v>52752</v>
      </c>
    </row>
    <row r="360" spans="1:15" ht="13" x14ac:dyDescent="0.3">
      <c r="A360" s="93"/>
      <c r="B360" s="90" t="s">
        <v>22</v>
      </c>
      <c r="C360" s="126">
        <f t="shared" si="81"/>
        <v>712186.89</v>
      </c>
      <c r="D360" s="126">
        <f t="shared" si="82"/>
        <v>1056.1300000000001</v>
      </c>
      <c r="E360" s="126">
        <f t="shared" si="82"/>
        <v>124165</v>
      </c>
      <c r="F360" s="126">
        <f t="shared" si="82"/>
        <v>244777.83000000002</v>
      </c>
      <c r="G360" s="126">
        <f t="shared" si="82"/>
        <v>169653.93</v>
      </c>
      <c r="H360" s="126">
        <f t="shared" si="82"/>
        <v>119782</v>
      </c>
      <c r="I360" s="126">
        <f t="shared" si="82"/>
        <v>52752</v>
      </c>
    </row>
    <row r="361" spans="1:15" ht="13" x14ac:dyDescent="0.3">
      <c r="A361" s="47" t="s">
        <v>46</v>
      </c>
      <c r="B361" s="162" t="s">
        <v>21</v>
      </c>
      <c r="C361" s="52">
        <f t="shared" si="81"/>
        <v>549089.24</v>
      </c>
      <c r="D361" s="72">
        <f>D363+D365+D367</f>
        <v>0</v>
      </c>
      <c r="E361" s="72">
        <f t="shared" ref="E361:I362" si="83">E363+E365+E367</f>
        <v>77785</v>
      </c>
      <c r="F361" s="72">
        <f t="shared" si="83"/>
        <v>187461.31</v>
      </c>
      <c r="G361" s="72">
        <f t="shared" si="83"/>
        <v>125693.93</v>
      </c>
      <c r="H361" s="72">
        <f t="shared" si="83"/>
        <v>105397</v>
      </c>
      <c r="I361" s="72">
        <f t="shared" si="83"/>
        <v>52752</v>
      </c>
    </row>
    <row r="362" spans="1:15" x14ac:dyDescent="0.25">
      <c r="A362" s="12" t="s">
        <v>51</v>
      </c>
      <c r="B362" s="4" t="s">
        <v>22</v>
      </c>
      <c r="C362" s="52">
        <f t="shared" si="81"/>
        <v>549089.24</v>
      </c>
      <c r="D362" s="72">
        <f>D364+D366+D368</f>
        <v>0</v>
      </c>
      <c r="E362" s="72">
        <f t="shared" si="83"/>
        <v>77785</v>
      </c>
      <c r="F362" s="72">
        <f t="shared" si="83"/>
        <v>187461.31</v>
      </c>
      <c r="G362" s="72">
        <f t="shared" si="83"/>
        <v>125693.93</v>
      </c>
      <c r="H362" s="72">
        <f t="shared" si="83"/>
        <v>105397</v>
      </c>
      <c r="I362" s="72">
        <f t="shared" si="83"/>
        <v>52752</v>
      </c>
    </row>
    <row r="363" spans="1:15" s="569" customFormat="1" ht="26" x14ac:dyDescent="0.3">
      <c r="A363" s="567" t="s">
        <v>878</v>
      </c>
      <c r="B363" s="568" t="s">
        <v>21</v>
      </c>
      <c r="C363" s="324">
        <f>D363+E363+F363+G363+H363+I363</f>
        <v>382119</v>
      </c>
      <c r="D363" s="324">
        <f>D474</f>
        <v>0</v>
      </c>
      <c r="E363" s="324">
        <f t="shared" ref="E363:I364" si="84">E474</f>
        <v>13176</v>
      </c>
      <c r="F363" s="324">
        <f t="shared" si="84"/>
        <v>105397</v>
      </c>
      <c r="G363" s="324">
        <f t="shared" si="84"/>
        <v>105397</v>
      </c>
      <c r="H363" s="324">
        <f t="shared" si="84"/>
        <v>105397</v>
      </c>
      <c r="I363" s="324">
        <f t="shared" si="84"/>
        <v>52752</v>
      </c>
    </row>
    <row r="364" spans="1:15" s="569" customFormat="1" ht="13" x14ac:dyDescent="0.3">
      <c r="A364" s="570"/>
      <c r="B364" s="571" t="s">
        <v>22</v>
      </c>
      <c r="C364" s="324">
        <f>D364+E364+F364+G364+H364+I364</f>
        <v>382119</v>
      </c>
      <c r="D364" s="324">
        <f>D475</f>
        <v>0</v>
      </c>
      <c r="E364" s="324">
        <f t="shared" si="84"/>
        <v>13176</v>
      </c>
      <c r="F364" s="324">
        <f t="shared" si="84"/>
        <v>105397</v>
      </c>
      <c r="G364" s="324">
        <f t="shared" si="84"/>
        <v>105397</v>
      </c>
      <c r="H364" s="324">
        <f t="shared" si="84"/>
        <v>105397</v>
      </c>
      <c r="I364" s="324">
        <f t="shared" si="84"/>
        <v>52752</v>
      </c>
    </row>
    <row r="365" spans="1:15" s="46" customFormat="1" ht="25.5" customHeight="1" x14ac:dyDescent="0.3">
      <c r="A365" s="334" t="s">
        <v>364</v>
      </c>
      <c r="B365" s="24" t="s">
        <v>21</v>
      </c>
      <c r="C365" s="52">
        <f t="shared" si="81"/>
        <v>74466</v>
      </c>
      <c r="D365" s="72">
        <f t="shared" ref="D365:I366" si="85">D386+D449</f>
        <v>0</v>
      </c>
      <c r="E365" s="72">
        <f t="shared" si="85"/>
        <v>40363</v>
      </c>
      <c r="F365" s="72">
        <f t="shared" si="85"/>
        <v>33770</v>
      </c>
      <c r="G365" s="72">
        <f t="shared" si="85"/>
        <v>333</v>
      </c>
      <c r="H365" s="72">
        <f t="shared" si="85"/>
        <v>0</v>
      </c>
      <c r="I365" s="72">
        <f t="shared" si="85"/>
        <v>0</v>
      </c>
      <c r="J365" s="263"/>
    </row>
    <row r="366" spans="1:15" s="46" customFormat="1" ht="13" x14ac:dyDescent="0.3">
      <c r="A366" s="67"/>
      <c r="B366" s="26" t="s">
        <v>22</v>
      </c>
      <c r="C366" s="52">
        <f t="shared" si="81"/>
        <v>74466</v>
      </c>
      <c r="D366" s="72">
        <f t="shared" si="85"/>
        <v>0</v>
      </c>
      <c r="E366" s="72">
        <f t="shared" si="85"/>
        <v>40363</v>
      </c>
      <c r="F366" s="72">
        <f t="shared" si="85"/>
        <v>33770</v>
      </c>
      <c r="G366" s="72">
        <f t="shared" si="85"/>
        <v>333</v>
      </c>
      <c r="H366" s="72">
        <f t="shared" si="85"/>
        <v>0</v>
      </c>
      <c r="I366" s="72">
        <f t="shared" si="85"/>
        <v>0</v>
      </c>
      <c r="J366" s="263"/>
    </row>
    <row r="367" spans="1:15" ht="13" x14ac:dyDescent="0.3">
      <c r="A367" s="19" t="s">
        <v>78</v>
      </c>
      <c r="B367" s="3" t="s">
        <v>21</v>
      </c>
      <c r="C367" s="52">
        <f t="shared" si="81"/>
        <v>92504.239999999991</v>
      </c>
      <c r="D367" s="72">
        <f t="shared" ref="D367:I370" si="86">D369</f>
        <v>0</v>
      </c>
      <c r="E367" s="72">
        <f t="shared" si="86"/>
        <v>24246</v>
      </c>
      <c r="F367" s="72">
        <f t="shared" si="86"/>
        <v>48294.310000000005</v>
      </c>
      <c r="G367" s="72">
        <f t="shared" si="86"/>
        <v>19963.93</v>
      </c>
      <c r="H367" s="72">
        <f t="shared" si="86"/>
        <v>0</v>
      </c>
      <c r="I367" s="72">
        <f t="shared" si="86"/>
        <v>0</v>
      </c>
    </row>
    <row r="368" spans="1:15" ht="13" x14ac:dyDescent="0.3">
      <c r="A368" s="16"/>
      <c r="B368" s="4" t="s">
        <v>22</v>
      </c>
      <c r="C368" s="52">
        <f t="shared" si="81"/>
        <v>92504.239999999991</v>
      </c>
      <c r="D368" s="72">
        <f t="shared" si="86"/>
        <v>0</v>
      </c>
      <c r="E368" s="72">
        <f t="shared" si="86"/>
        <v>24246</v>
      </c>
      <c r="F368" s="72">
        <f t="shared" si="86"/>
        <v>48294.310000000005</v>
      </c>
      <c r="G368" s="72">
        <f t="shared" si="86"/>
        <v>19963.93</v>
      </c>
      <c r="H368" s="72">
        <f t="shared" si="86"/>
        <v>0</v>
      </c>
      <c r="I368" s="72">
        <f t="shared" si="86"/>
        <v>0</v>
      </c>
    </row>
    <row r="369" spans="1:10" ht="13" x14ac:dyDescent="0.3">
      <c r="A369" s="19" t="s">
        <v>56</v>
      </c>
      <c r="B369" s="162" t="s">
        <v>21</v>
      </c>
      <c r="C369" s="52">
        <f t="shared" si="81"/>
        <v>92504.239999999991</v>
      </c>
      <c r="D369" s="72">
        <f>D371</f>
        <v>0</v>
      </c>
      <c r="E369" s="72">
        <f t="shared" si="86"/>
        <v>24246</v>
      </c>
      <c r="F369" s="72">
        <f t="shared" si="86"/>
        <v>48294.310000000005</v>
      </c>
      <c r="G369" s="72">
        <f t="shared" si="86"/>
        <v>19963.93</v>
      </c>
      <c r="H369" s="72">
        <f t="shared" si="86"/>
        <v>0</v>
      </c>
      <c r="I369" s="72">
        <f t="shared" si="86"/>
        <v>0</v>
      </c>
    </row>
    <row r="370" spans="1:10" x14ac:dyDescent="0.25">
      <c r="A370" s="10"/>
      <c r="B370" s="4" t="s">
        <v>22</v>
      </c>
      <c r="C370" s="52">
        <f t="shared" si="81"/>
        <v>92504.239999999991</v>
      </c>
      <c r="D370" s="72">
        <f>D372</f>
        <v>0</v>
      </c>
      <c r="E370" s="72">
        <f t="shared" si="86"/>
        <v>24246</v>
      </c>
      <c r="F370" s="72">
        <f t="shared" si="86"/>
        <v>48294.310000000005</v>
      </c>
      <c r="G370" s="72">
        <f t="shared" si="86"/>
        <v>19963.93</v>
      </c>
      <c r="H370" s="72">
        <f t="shared" si="86"/>
        <v>0</v>
      </c>
      <c r="I370" s="72">
        <f t="shared" si="86"/>
        <v>0</v>
      </c>
    </row>
    <row r="371" spans="1:10" x14ac:dyDescent="0.25">
      <c r="A371" s="81" t="s">
        <v>50</v>
      </c>
      <c r="B371" s="24" t="s">
        <v>21</v>
      </c>
      <c r="C371" s="52">
        <f t="shared" si="81"/>
        <v>92504.239999999991</v>
      </c>
      <c r="D371" s="72">
        <f t="shared" ref="D371:I372" si="87">D396+D482</f>
        <v>0</v>
      </c>
      <c r="E371" s="72">
        <f t="shared" si="87"/>
        <v>24246</v>
      </c>
      <c r="F371" s="72">
        <f t="shared" si="87"/>
        <v>48294.310000000005</v>
      </c>
      <c r="G371" s="72">
        <f t="shared" si="87"/>
        <v>19963.93</v>
      </c>
      <c r="H371" s="72">
        <f t="shared" si="87"/>
        <v>0</v>
      </c>
      <c r="I371" s="72">
        <f t="shared" si="87"/>
        <v>0</v>
      </c>
    </row>
    <row r="372" spans="1:10" x14ac:dyDescent="0.25">
      <c r="A372" s="10"/>
      <c r="B372" s="26" t="s">
        <v>22</v>
      </c>
      <c r="C372" s="52">
        <f t="shared" si="81"/>
        <v>92504.239999999991</v>
      </c>
      <c r="D372" s="72">
        <f t="shared" si="87"/>
        <v>0</v>
      </c>
      <c r="E372" s="72">
        <f t="shared" si="87"/>
        <v>24246</v>
      </c>
      <c r="F372" s="72">
        <f t="shared" si="87"/>
        <v>48294.310000000005</v>
      </c>
      <c r="G372" s="72">
        <f t="shared" si="87"/>
        <v>19963.93</v>
      </c>
      <c r="H372" s="72">
        <f t="shared" si="87"/>
        <v>0</v>
      </c>
      <c r="I372" s="72">
        <f t="shared" si="87"/>
        <v>0</v>
      </c>
    </row>
    <row r="373" spans="1:10" ht="13" x14ac:dyDescent="0.3">
      <c r="A373" s="47" t="s">
        <v>93</v>
      </c>
      <c r="B373" s="162" t="s">
        <v>21</v>
      </c>
      <c r="C373" s="131">
        <f t="shared" si="81"/>
        <v>163097.65</v>
      </c>
      <c r="D373" s="131">
        <f>D375</f>
        <v>1056.1300000000001</v>
      </c>
      <c r="E373" s="131">
        <f t="shared" ref="E373:I374" si="88">E375</f>
        <v>46380</v>
      </c>
      <c r="F373" s="131">
        <f t="shared" si="88"/>
        <v>57316.520000000004</v>
      </c>
      <c r="G373" s="131">
        <f t="shared" si="88"/>
        <v>43960</v>
      </c>
      <c r="H373" s="131">
        <f t="shared" si="88"/>
        <v>14385</v>
      </c>
      <c r="I373" s="131">
        <f t="shared" si="88"/>
        <v>0</v>
      </c>
    </row>
    <row r="374" spans="1:10" ht="13" x14ac:dyDescent="0.3">
      <c r="A374" s="12" t="s">
        <v>51</v>
      </c>
      <c r="B374" s="4" t="s">
        <v>22</v>
      </c>
      <c r="C374" s="131">
        <f t="shared" si="81"/>
        <v>163097.65</v>
      </c>
      <c r="D374" s="131">
        <f>D376</f>
        <v>1056.1300000000001</v>
      </c>
      <c r="E374" s="131">
        <f t="shared" si="88"/>
        <v>46380</v>
      </c>
      <c r="F374" s="131">
        <f t="shared" si="88"/>
        <v>57316.520000000004</v>
      </c>
      <c r="G374" s="131">
        <f t="shared" si="88"/>
        <v>43960</v>
      </c>
      <c r="H374" s="131">
        <f t="shared" si="88"/>
        <v>14385</v>
      </c>
      <c r="I374" s="131">
        <f t="shared" si="88"/>
        <v>0</v>
      </c>
    </row>
    <row r="375" spans="1:10" ht="13" x14ac:dyDescent="0.3">
      <c r="A375" s="19" t="s">
        <v>78</v>
      </c>
      <c r="B375" s="3" t="s">
        <v>21</v>
      </c>
      <c r="C375" s="52">
        <f t="shared" si="81"/>
        <v>163097.65</v>
      </c>
      <c r="D375" s="72">
        <f t="shared" ref="D375:I378" si="89">D377</f>
        <v>1056.1300000000001</v>
      </c>
      <c r="E375" s="72">
        <f t="shared" si="89"/>
        <v>46380</v>
      </c>
      <c r="F375" s="72">
        <f t="shared" si="89"/>
        <v>57316.520000000004</v>
      </c>
      <c r="G375" s="72">
        <f t="shared" si="89"/>
        <v>43960</v>
      </c>
      <c r="H375" s="72">
        <f t="shared" si="89"/>
        <v>14385</v>
      </c>
      <c r="I375" s="72">
        <f t="shared" si="89"/>
        <v>0</v>
      </c>
    </row>
    <row r="376" spans="1:10" ht="13" x14ac:dyDescent="0.3">
      <c r="A376" s="16"/>
      <c r="B376" s="4" t="s">
        <v>22</v>
      </c>
      <c r="C376" s="52">
        <f t="shared" si="81"/>
        <v>163097.65</v>
      </c>
      <c r="D376" s="72">
        <f t="shared" si="89"/>
        <v>1056.1300000000001</v>
      </c>
      <c r="E376" s="72">
        <f t="shared" si="89"/>
        <v>46380</v>
      </c>
      <c r="F376" s="72">
        <f t="shared" si="89"/>
        <v>57316.520000000004</v>
      </c>
      <c r="G376" s="72">
        <f t="shared" si="89"/>
        <v>43960</v>
      </c>
      <c r="H376" s="72">
        <f t="shared" si="89"/>
        <v>14385</v>
      </c>
      <c r="I376" s="72">
        <f t="shared" si="89"/>
        <v>0</v>
      </c>
    </row>
    <row r="377" spans="1:10" ht="13" x14ac:dyDescent="0.3">
      <c r="A377" s="19" t="s">
        <v>56</v>
      </c>
      <c r="B377" s="162" t="s">
        <v>21</v>
      </c>
      <c r="C377" s="52">
        <f t="shared" si="81"/>
        <v>163097.65</v>
      </c>
      <c r="D377" s="72">
        <f>D379</f>
        <v>1056.1300000000001</v>
      </c>
      <c r="E377" s="72">
        <f t="shared" si="89"/>
        <v>46380</v>
      </c>
      <c r="F377" s="72">
        <f t="shared" si="89"/>
        <v>57316.520000000004</v>
      </c>
      <c r="G377" s="72">
        <f t="shared" si="89"/>
        <v>43960</v>
      </c>
      <c r="H377" s="72">
        <f t="shared" si="89"/>
        <v>14385</v>
      </c>
      <c r="I377" s="72">
        <f t="shared" si="89"/>
        <v>0</v>
      </c>
    </row>
    <row r="378" spans="1:10" x14ac:dyDescent="0.25">
      <c r="A378" s="10"/>
      <c r="B378" s="4" t="s">
        <v>22</v>
      </c>
      <c r="C378" s="52">
        <f t="shared" si="81"/>
        <v>163097.65</v>
      </c>
      <c r="D378" s="72">
        <f>D380</f>
        <v>1056.1300000000001</v>
      </c>
      <c r="E378" s="72">
        <f t="shared" si="89"/>
        <v>46380</v>
      </c>
      <c r="F378" s="72">
        <f t="shared" si="89"/>
        <v>57316.520000000004</v>
      </c>
      <c r="G378" s="72">
        <f t="shared" si="89"/>
        <v>43960</v>
      </c>
      <c r="H378" s="72">
        <f t="shared" si="89"/>
        <v>14385</v>
      </c>
      <c r="I378" s="72">
        <f t="shared" si="89"/>
        <v>0</v>
      </c>
    </row>
    <row r="379" spans="1:10" x14ac:dyDescent="0.25">
      <c r="A379" s="81" t="s">
        <v>50</v>
      </c>
      <c r="B379" s="24" t="s">
        <v>21</v>
      </c>
      <c r="C379" s="52">
        <f t="shared" si="81"/>
        <v>163097.65</v>
      </c>
      <c r="D379" s="72">
        <f>D409+D436+D463</f>
        <v>1056.1300000000001</v>
      </c>
      <c r="E379" s="72">
        <f t="shared" ref="E379:I380" si="90">E409+E436+E463</f>
        <v>46380</v>
      </c>
      <c r="F379" s="72">
        <f t="shared" si="90"/>
        <v>57316.520000000004</v>
      </c>
      <c r="G379" s="72">
        <f t="shared" si="90"/>
        <v>43960</v>
      </c>
      <c r="H379" s="72">
        <f t="shared" si="90"/>
        <v>14385</v>
      </c>
      <c r="I379" s="72">
        <f t="shared" si="90"/>
        <v>0</v>
      </c>
    </row>
    <row r="380" spans="1:10" x14ac:dyDescent="0.25">
      <c r="A380" s="10"/>
      <c r="B380" s="26" t="s">
        <v>22</v>
      </c>
      <c r="C380" s="52">
        <f t="shared" si="81"/>
        <v>163097.65</v>
      </c>
      <c r="D380" s="72">
        <f>D410+D437+D464</f>
        <v>1056.1300000000001</v>
      </c>
      <c r="E380" s="72">
        <f t="shared" si="90"/>
        <v>46380</v>
      </c>
      <c r="F380" s="72">
        <f t="shared" si="90"/>
        <v>57316.520000000004</v>
      </c>
      <c r="G380" s="72">
        <f t="shared" si="90"/>
        <v>43960</v>
      </c>
      <c r="H380" s="72">
        <f t="shared" si="90"/>
        <v>14385</v>
      </c>
      <c r="I380" s="72">
        <f t="shared" si="90"/>
        <v>0</v>
      </c>
    </row>
    <row r="381" spans="1:10" ht="16.5" customHeight="1" x14ac:dyDescent="0.3">
      <c r="A381" s="686" t="s">
        <v>68</v>
      </c>
      <c r="B381" s="660"/>
      <c r="C381" s="660"/>
      <c r="D381" s="660"/>
      <c r="E381" s="660"/>
      <c r="F381" s="660"/>
      <c r="G381" s="660"/>
      <c r="H381" s="660"/>
      <c r="I381" s="661"/>
    </row>
    <row r="382" spans="1:10" s="212" customFormat="1" x14ac:dyDescent="0.25">
      <c r="A382" s="213" t="s">
        <v>24</v>
      </c>
      <c r="B382" s="63" t="s">
        <v>21</v>
      </c>
      <c r="C382" s="52">
        <f>C384</f>
        <v>76367</v>
      </c>
      <c r="D382" s="72">
        <f>D384</f>
        <v>0</v>
      </c>
      <c r="E382" s="72">
        <f t="shared" ref="E382:I383" si="91">E384</f>
        <v>39101</v>
      </c>
      <c r="F382" s="72">
        <f t="shared" si="91"/>
        <v>36933</v>
      </c>
      <c r="G382" s="72">
        <f t="shared" si="91"/>
        <v>333</v>
      </c>
      <c r="H382" s="72">
        <f t="shared" si="91"/>
        <v>0</v>
      </c>
      <c r="I382" s="72">
        <f t="shared" si="91"/>
        <v>0</v>
      </c>
      <c r="J382" s="215"/>
    </row>
    <row r="383" spans="1:10" x14ac:dyDescent="0.25">
      <c r="A383" s="218" t="s">
        <v>48</v>
      </c>
      <c r="B383" s="26" t="s">
        <v>22</v>
      </c>
      <c r="C383" s="52">
        <f>C385</f>
        <v>76367</v>
      </c>
      <c r="D383" s="72">
        <f>D385</f>
        <v>0</v>
      </c>
      <c r="E383" s="72">
        <f t="shared" si="91"/>
        <v>39101</v>
      </c>
      <c r="F383" s="72">
        <f t="shared" si="91"/>
        <v>36933</v>
      </c>
      <c r="G383" s="72">
        <f t="shared" si="91"/>
        <v>333</v>
      </c>
      <c r="H383" s="72">
        <f t="shared" si="91"/>
        <v>0</v>
      </c>
      <c r="I383" s="72">
        <f t="shared" si="91"/>
        <v>0</v>
      </c>
      <c r="J383" s="216"/>
    </row>
    <row r="384" spans="1:10" s="212" customFormat="1" ht="13" x14ac:dyDescent="0.3">
      <c r="A384" s="47" t="s">
        <v>46</v>
      </c>
      <c r="B384" s="63" t="s">
        <v>21</v>
      </c>
      <c r="C384" s="52">
        <f>D384+E384+F384+G384+H384+I384</f>
        <v>76367</v>
      </c>
      <c r="D384" s="72">
        <f t="shared" ref="D384:I385" si="92">D386+D392</f>
        <v>0</v>
      </c>
      <c r="E384" s="72">
        <f t="shared" si="92"/>
        <v>39101</v>
      </c>
      <c r="F384" s="72">
        <f t="shared" si="92"/>
        <v>36933</v>
      </c>
      <c r="G384" s="72">
        <f t="shared" si="92"/>
        <v>333</v>
      </c>
      <c r="H384" s="72">
        <f t="shared" si="92"/>
        <v>0</v>
      </c>
      <c r="I384" s="72">
        <f t="shared" si="92"/>
        <v>0</v>
      </c>
      <c r="J384" s="215"/>
    </row>
    <row r="385" spans="1:10" x14ac:dyDescent="0.25">
      <c r="A385" s="12" t="s">
        <v>51</v>
      </c>
      <c r="B385" s="26" t="s">
        <v>22</v>
      </c>
      <c r="C385" s="52">
        <f>D385+E385+F385+G385+H385+I385</f>
        <v>76367</v>
      </c>
      <c r="D385" s="72">
        <f t="shared" si="92"/>
        <v>0</v>
      </c>
      <c r="E385" s="72">
        <f t="shared" si="92"/>
        <v>39101</v>
      </c>
      <c r="F385" s="72">
        <f t="shared" si="92"/>
        <v>36933</v>
      </c>
      <c r="G385" s="72">
        <f t="shared" si="92"/>
        <v>333</v>
      </c>
      <c r="H385" s="72">
        <f t="shared" si="92"/>
        <v>0</v>
      </c>
      <c r="I385" s="72">
        <f t="shared" si="92"/>
        <v>0</v>
      </c>
      <c r="J385" s="214"/>
    </row>
    <row r="386" spans="1:10" s="46" customFormat="1" ht="25.5" customHeight="1" x14ac:dyDescent="0.3">
      <c r="A386" s="334" t="s">
        <v>364</v>
      </c>
      <c r="B386" s="24" t="s">
        <v>21</v>
      </c>
      <c r="C386" s="52">
        <f t="shared" ref="C386:C397" si="93">D386+E386+F386+G386+H386+I386</f>
        <v>71853</v>
      </c>
      <c r="D386" s="72">
        <f>D388+D390</f>
        <v>0</v>
      </c>
      <c r="E386" s="72">
        <f t="shared" ref="E386:I387" si="94">E388+E390</f>
        <v>37750</v>
      </c>
      <c r="F386" s="72">
        <f t="shared" si="94"/>
        <v>33770</v>
      </c>
      <c r="G386" s="72">
        <f t="shared" si="94"/>
        <v>333</v>
      </c>
      <c r="H386" s="72">
        <f t="shared" si="94"/>
        <v>0</v>
      </c>
      <c r="I386" s="72">
        <f t="shared" si="94"/>
        <v>0</v>
      </c>
      <c r="J386" s="263"/>
    </row>
    <row r="387" spans="1:10" s="46" customFormat="1" ht="13" x14ac:dyDescent="0.3">
      <c r="A387" s="67"/>
      <c r="B387" s="26" t="s">
        <v>22</v>
      </c>
      <c r="C387" s="52">
        <f t="shared" si="93"/>
        <v>71853</v>
      </c>
      <c r="D387" s="72">
        <f>D389+D391</f>
        <v>0</v>
      </c>
      <c r="E387" s="72">
        <f t="shared" si="94"/>
        <v>37750</v>
      </c>
      <c r="F387" s="72">
        <f t="shared" si="94"/>
        <v>33770</v>
      </c>
      <c r="G387" s="72">
        <f t="shared" si="94"/>
        <v>333</v>
      </c>
      <c r="H387" s="72">
        <f t="shared" si="94"/>
        <v>0</v>
      </c>
      <c r="I387" s="72">
        <f t="shared" si="94"/>
        <v>0</v>
      </c>
      <c r="J387" s="263"/>
    </row>
    <row r="388" spans="1:10" s="216" customFormat="1" ht="26.25" customHeight="1" x14ac:dyDescent="0.25">
      <c r="A388" s="409" t="s">
        <v>434</v>
      </c>
      <c r="B388" s="242" t="s">
        <v>21</v>
      </c>
      <c r="C388" s="255">
        <f t="shared" si="93"/>
        <v>1666</v>
      </c>
      <c r="D388" s="255">
        <v>0</v>
      </c>
      <c r="E388" s="255">
        <v>750</v>
      </c>
      <c r="F388" s="255">
        <v>583</v>
      </c>
      <c r="G388" s="255">
        <v>333</v>
      </c>
      <c r="H388" s="255">
        <v>0</v>
      </c>
      <c r="I388" s="255">
        <v>0</v>
      </c>
    </row>
    <row r="389" spans="1:10" s="216" customFormat="1" ht="13" x14ac:dyDescent="0.3">
      <c r="A389" s="338"/>
      <c r="B389" s="229" t="s">
        <v>22</v>
      </c>
      <c r="C389" s="255">
        <f t="shared" si="93"/>
        <v>1666</v>
      </c>
      <c r="D389" s="255">
        <v>0</v>
      </c>
      <c r="E389" s="255">
        <v>750</v>
      </c>
      <c r="F389" s="255">
        <v>583</v>
      </c>
      <c r="G389" s="255">
        <v>333</v>
      </c>
      <c r="H389" s="255">
        <v>0</v>
      </c>
      <c r="I389" s="255">
        <v>0</v>
      </c>
    </row>
    <row r="390" spans="1:10" s="216" customFormat="1" ht="16.5" customHeight="1" x14ac:dyDescent="0.25">
      <c r="A390" s="410" t="s">
        <v>435</v>
      </c>
      <c r="B390" s="242" t="s">
        <v>21</v>
      </c>
      <c r="C390" s="255">
        <f t="shared" si="93"/>
        <v>70187</v>
      </c>
      <c r="D390" s="255">
        <v>0</v>
      </c>
      <c r="E390" s="255">
        <v>37000</v>
      </c>
      <c r="F390" s="255">
        <v>33187</v>
      </c>
      <c r="G390" s="255">
        <v>0</v>
      </c>
      <c r="H390" s="255">
        <v>0</v>
      </c>
      <c r="I390" s="255">
        <v>0</v>
      </c>
    </row>
    <row r="391" spans="1:10" s="215" customFormat="1" ht="13" x14ac:dyDescent="0.25">
      <c r="A391" s="399"/>
      <c r="B391" s="229" t="s">
        <v>22</v>
      </c>
      <c r="C391" s="255">
        <f t="shared" si="93"/>
        <v>70187</v>
      </c>
      <c r="D391" s="255">
        <v>0</v>
      </c>
      <c r="E391" s="255">
        <v>37000</v>
      </c>
      <c r="F391" s="255">
        <v>33187</v>
      </c>
      <c r="G391" s="255">
        <v>0</v>
      </c>
      <c r="H391" s="255">
        <v>0</v>
      </c>
      <c r="I391" s="255">
        <v>0</v>
      </c>
    </row>
    <row r="392" spans="1:10" ht="13" x14ac:dyDescent="0.3">
      <c r="A392" s="19" t="s">
        <v>78</v>
      </c>
      <c r="B392" s="3" t="s">
        <v>21</v>
      </c>
      <c r="C392" s="52">
        <f t="shared" si="93"/>
        <v>4514</v>
      </c>
      <c r="D392" s="72">
        <f t="shared" ref="D392:I397" si="95">D394</f>
        <v>0</v>
      </c>
      <c r="E392" s="72">
        <f t="shared" si="95"/>
        <v>1351</v>
      </c>
      <c r="F392" s="72">
        <f t="shared" si="95"/>
        <v>3163</v>
      </c>
      <c r="G392" s="72">
        <f t="shared" si="95"/>
        <v>0</v>
      </c>
      <c r="H392" s="72">
        <f t="shared" si="95"/>
        <v>0</v>
      </c>
      <c r="I392" s="72">
        <f t="shared" si="95"/>
        <v>0</v>
      </c>
    </row>
    <row r="393" spans="1:10" ht="13" x14ac:dyDescent="0.3">
      <c r="A393" s="16"/>
      <c r="B393" s="4" t="s">
        <v>22</v>
      </c>
      <c r="C393" s="52">
        <f t="shared" si="93"/>
        <v>4514</v>
      </c>
      <c r="D393" s="72">
        <f t="shared" si="95"/>
        <v>0</v>
      </c>
      <c r="E393" s="72">
        <f t="shared" si="95"/>
        <v>1351</v>
      </c>
      <c r="F393" s="72">
        <f t="shared" si="95"/>
        <v>3163</v>
      </c>
      <c r="G393" s="72">
        <f t="shared" si="95"/>
        <v>0</v>
      </c>
      <c r="H393" s="72">
        <f t="shared" si="95"/>
        <v>0</v>
      </c>
      <c r="I393" s="72">
        <f t="shared" si="95"/>
        <v>0</v>
      </c>
    </row>
    <row r="394" spans="1:10" ht="13" x14ac:dyDescent="0.3">
      <c r="A394" s="19" t="s">
        <v>56</v>
      </c>
      <c r="B394" s="162" t="s">
        <v>21</v>
      </c>
      <c r="C394" s="52">
        <f t="shared" si="93"/>
        <v>4514</v>
      </c>
      <c r="D394" s="72">
        <f t="shared" si="95"/>
        <v>0</v>
      </c>
      <c r="E394" s="72">
        <f t="shared" si="95"/>
        <v>1351</v>
      </c>
      <c r="F394" s="72">
        <f t="shared" si="95"/>
        <v>3163</v>
      </c>
      <c r="G394" s="72">
        <f t="shared" si="95"/>
        <v>0</v>
      </c>
      <c r="H394" s="72">
        <f t="shared" si="95"/>
        <v>0</v>
      </c>
      <c r="I394" s="72">
        <f t="shared" si="95"/>
        <v>0</v>
      </c>
    </row>
    <row r="395" spans="1:10" x14ac:dyDescent="0.25">
      <c r="A395" s="10"/>
      <c r="B395" s="4" t="s">
        <v>22</v>
      </c>
      <c r="C395" s="52">
        <f t="shared" si="93"/>
        <v>4514</v>
      </c>
      <c r="D395" s="72">
        <f t="shared" si="95"/>
        <v>0</v>
      </c>
      <c r="E395" s="72">
        <f t="shared" si="95"/>
        <v>1351</v>
      </c>
      <c r="F395" s="72">
        <f t="shared" si="95"/>
        <v>3163</v>
      </c>
      <c r="G395" s="72">
        <f t="shared" si="95"/>
        <v>0</v>
      </c>
      <c r="H395" s="72">
        <f t="shared" si="95"/>
        <v>0</v>
      </c>
      <c r="I395" s="72">
        <f t="shared" si="95"/>
        <v>0</v>
      </c>
    </row>
    <row r="396" spans="1:10" x14ac:dyDescent="0.25">
      <c r="A396" s="81" t="s">
        <v>50</v>
      </c>
      <c r="B396" s="24" t="s">
        <v>21</v>
      </c>
      <c r="C396" s="52">
        <f t="shared" si="93"/>
        <v>4514</v>
      </c>
      <c r="D396" s="72">
        <f>D398</f>
        <v>0</v>
      </c>
      <c r="E396" s="72">
        <f t="shared" si="95"/>
        <v>1351</v>
      </c>
      <c r="F396" s="72">
        <f t="shared" si="95"/>
        <v>3163</v>
      </c>
      <c r="G396" s="72">
        <f t="shared" si="95"/>
        <v>0</v>
      </c>
      <c r="H396" s="72">
        <f t="shared" si="95"/>
        <v>0</v>
      </c>
      <c r="I396" s="72">
        <f t="shared" si="95"/>
        <v>0</v>
      </c>
    </row>
    <row r="397" spans="1:10" x14ac:dyDescent="0.25">
      <c r="A397" s="10"/>
      <c r="B397" s="26" t="s">
        <v>22</v>
      </c>
      <c r="C397" s="52">
        <f t="shared" si="93"/>
        <v>4514</v>
      </c>
      <c r="D397" s="72">
        <f>D399</f>
        <v>0</v>
      </c>
      <c r="E397" s="72">
        <f t="shared" si="95"/>
        <v>1351</v>
      </c>
      <c r="F397" s="72">
        <f t="shared" si="95"/>
        <v>3163</v>
      </c>
      <c r="G397" s="72">
        <f t="shared" si="95"/>
        <v>0</v>
      </c>
      <c r="H397" s="72">
        <f t="shared" si="95"/>
        <v>0</v>
      </c>
      <c r="I397" s="72">
        <f t="shared" si="95"/>
        <v>0</v>
      </c>
    </row>
    <row r="398" spans="1:10" s="215" customFormat="1" ht="16.5" customHeight="1" x14ac:dyDescent="0.25">
      <c r="A398" s="410" t="s">
        <v>664</v>
      </c>
      <c r="B398" s="242" t="s">
        <v>21</v>
      </c>
      <c r="C398" s="255">
        <f>D398+E398+F398+G398+H398+I398</f>
        <v>4514</v>
      </c>
      <c r="D398" s="255">
        <v>0</v>
      </c>
      <c r="E398" s="255">
        <v>1351</v>
      </c>
      <c r="F398" s="255">
        <v>3163</v>
      </c>
      <c r="G398" s="255">
        <v>0</v>
      </c>
      <c r="H398" s="255">
        <v>0</v>
      </c>
      <c r="I398" s="255">
        <v>0</v>
      </c>
    </row>
    <row r="399" spans="1:10" s="215" customFormat="1" ht="13" x14ac:dyDescent="0.25">
      <c r="A399" s="399"/>
      <c r="B399" s="229" t="s">
        <v>22</v>
      </c>
      <c r="C399" s="255">
        <f>D399+E399+F399+G399+H399+I399</f>
        <v>4514</v>
      </c>
      <c r="D399" s="255">
        <v>0</v>
      </c>
      <c r="E399" s="255">
        <v>1351</v>
      </c>
      <c r="F399" s="255">
        <v>3163</v>
      </c>
      <c r="G399" s="255">
        <v>0</v>
      </c>
      <c r="H399" s="255">
        <v>0</v>
      </c>
      <c r="I399" s="255">
        <v>0</v>
      </c>
    </row>
    <row r="400" spans="1:10" ht="12.75" customHeight="1" x14ac:dyDescent="0.3">
      <c r="A400" s="686" t="s">
        <v>776</v>
      </c>
      <c r="B400" s="688"/>
      <c r="C400" s="688"/>
      <c r="D400" s="688"/>
      <c r="E400" s="688"/>
      <c r="F400" s="688"/>
      <c r="G400" s="688"/>
      <c r="H400" s="688"/>
      <c r="I400" s="689"/>
      <c r="J400" s="214"/>
    </row>
    <row r="401" spans="1:16" ht="12.75" customHeight="1" x14ac:dyDescent="0.25">
      <c r="A401" s="79" t="s">
        <v>24</v>
      </c>
      <c r="B401" s="162" t="s">
        <v>21</v>
      </c>
      <c r="C401" s="52">
        <f t="shared" ref="C401:C426" si="96">D401+E401+F401+G401+H401+I401</f>
        <v>104280.13</v>
      </c>
      <c r="D401" s="52">
        <f t="shared" ref="D401:I408" si="97">D403</f>
        <v>905.13</v>
      </c>
      <c r="E401" s="52">
        <f t="shared" si="97"/>
        <v>1070</v>
      </c>
      <c r="F401" s="52">
        <f t="shared" si="97"/>
        <v>43960</v>
      </c>
      <c r="G401" s="52">
        <f t="shared" si="97"/>
        <v>43960</v>
      </c>
      <c r="H401" s="52">
        <f t="shared" si="97"/>
        <v>14385</v>
      </c>
      <c r="I401" s="52">
        <f t="shared" si="97"/>
        <v>0</v>
      </c>
    </row>
    <row r="402" spans="1:16" ht="12.75" customHeight="1" x14ac:dyDescent="0.25">
      <c r="A402" s="21" t="s">
        <v>48</v>
      </c>
      <c r="B402" s="4" t="s">
        <v>22</v>
      </c>
      <c r="C402" s="52">
        <f t="shared" si="96"/>
        <v>104280.13</v>
      </c>
      <c r="D402" s="52">
        <f t="shared" si="97"/>
        <v>905.13</v>
      </c>
      <c r="E402" s="52">
        <f t="shared" si="97"/>
        <v>1070</v>
      </c>
      <c r="F402" s="52">
        <f t="shared" si="97"/>
        <v>43960</v>
      </c>
      <c r="G402" s="52">
        <f t="shared" si="97"/>
        <v>43960</v>
      </c>
      <c r="H402" s="52">
        <f t="shared" si="97"/>
        <v>14385</v>
      </c>
      <c r="I402" s="52">
        <f t="shared" si="97"/>
        <v>0</v>
      </c>
    </row>
    <row r="403" spans="1:16" s="95" customFormat="1" ht="12.75" customHeight="1" x14ac:dyDescent="0.3">
      <c r="A403" s="47" t="s">
        <v>93</v>
      </c>
      <c r="B403" s="130" t="s">
        <v>21</v>
      </c>
      <c r="C403" s="131">
        <f t="shared" si="96"/>
        <v>104280.13</v>
      </c>
      <c r="D403" s="131">
        <f>D405</f>
        <v>905.13</v>
      </c>
      <c r="E403" s="131">
        <f t="shared" si="97"/>
        <v>1070</v>
      </c>
      <c r="F403" s="131">
        <f t="shared" si="97"/>
        <v>43960</v>
      </c>
      <c r="G403" s="131">
        <f t="shared" si="97"/>
        <v>43960</v>
      </c>
      <c r="H403" s="131">
        <f t="shared" si="97"/>
        <v>14385</v>
      </c>
      <c r="I403" s="131">
        <f t="shared" si="97"/>
        <v>0</v>
      </c>
    </row>
    <row r="404" spans="1:16" s="95" customFormat="1" ht="12.75" customHeight="1" x14ac:dyDescent="0.3">
      <c r="A404" s="132" t="s">
        <v>58</v>
      </c>
      <c r="B404" s="133" t="s">
        <v>22</v>
      </c>
      <c r="C404" s="131">
        <f t="shared" si="96"/>
        <v>104280.13</v>
      </c>
      <c r="D404" s="131">
        <f>D406</f>
        <v>905.13</v>
      </c>
      <c r="E404" s="131">
        <f t="shared" si="97"/>
        <v>1070</v>
      </c>
      <c r="F404" s="131">
        <f t="shared" si="97"/>
        <v>43960</v>
      </c>
      <c r="G404" s="131">
        <f t="shared" si="97"/>
        <v>43960</v>
      </c>
      <c r="H404" s="131">
        <f t="shared" si="97"/>
        <v>14385</v>
      </c>
      <c r="I404" s="131">
        <f t="shared" si="97"/>
        <v>0</v>
      </c>
    </row>
    <row r="405" spans="1:16" ht="12.75" customHeight="1" x14ac:dyDescent="0.3">
      <c r="A405" s="19" t="s">
        <v>78</v>
      </c>
      <c r="B405" s="3" t="s">
        <v>21</v>
      </c>
      <c r="C405" s="52">
        <f t="shared" si="96"/>
        <v>104280.13</v>
      </c>
      <c r="D405" s="52">
        <f t="shared" si="97"/>
        <v>905.13</v>
      </c>
      <c r="E405" s="52">
        <f t="shared" si="97"/>
        <v>1070</v>
      </c>
      <c r="F405" s="52">
        <f t="shared" si="97"/>
        <v>43960</v>
      </c>
      <c r="G405" s="52">
        <f t="shared" si="97"/>
        <v>43960</v>
      </c>
      <c r="H405" s="52">
        <f t="shared" si="97"/>
        <v>14385</v>
      </c>
      <c r="I405" s="52">
        <f t="shared" si="97"/>
        <v>0</v>
      </c>
    </row>
    <row r="406" spans="1:16" ht="12.75" customHeight="1" x14ac:dyDescent="0.3">
      <c r="A406" s="16"/>
      <c r="B406" s="4" t="s">
        <v>22</v>
      </c>
      <c r="C406" s="52">
        <f t="shared" si="96"/>
        <v>104280.13</v>
      </c>
      <c r="D406" s="52">
        <f t="shared" si="97"/>
        <v>905.13</v>
      </c>
      <c r="E406" s="52">
        <f t="shared" si="97"/>
        <v>1070</v>
      </c>
      <c r="F406" s="52">
        <f t="shared" si="97"/>
        <v>43960</v>
      </c>
      <c r="G406" s="52">
        <f t="shared" si="97"/>
        <v>43960</v>
      </c>
      <c r="H406" s="52">
        <f t="shared" si="97"/>
        <v>14385</v>
      </c>
      <c r="I406" s="52">
        <f t="shared" si="97"/>
        <v>0</v>
      </c>
    </row>
    <row r="407" spans="1:16" ht="12.75" customHeight="1" x14ac:dyDescent="0.25">
      <c r="A407" s="31" t="s">
        <v>56</v>
      </c>
      <c r="B407" s="162" t="s">
        <v>21</v>
      </c>
      <c r="C407" s="52">
        <f t="shared" si="96"/>
        <v>104280.13</v>
      </c>
      <c r="D407" s="52">
        <f t="shared" si="97"/>
        <v>905.13</v>
      </c>
      <c r="E407" s="52">
        <f t="shared" si="97"/>
        <v>1070</v>
      </c>
      <c r="F407" s="52">
        <f t="shared" si="97"/>
        <v>43960</v>
      </c>
      <c r="G407" s="52">
        <f t="shared" si="97"/>
        <v>43960</v>
      </c>
      <c r="H407" s="52">
        <f t="shared" si="97"/>
        <v>14385</v>
      </c>
      <c r="I407" s="52">
        <f t="shared" si="97"/>
        <v>0</v>
      </c>
    </row>
    <row r="408" spans="1:16" ht="12.75" customHeight="1" x14ac:dyDescent="0.25">
      <c r="A408" s="12"/>
      <c r="B408" s="4" t="s">
        <v>22</v>
      </c>
      <c r="C408" s="52">
        <f t="shared" si="96"/>
        <v>104280.13</v>
      </c>
      <c r="D408" s="52">
        <f t="shared" si="97"/>
        <v>905.13</v>
      </c>
      <c r="E408" s="52">
        <f t="shared" si="97"/>
        <v>1070</v>
      </c>
      <c r="F408" s="52">
        <f t="shared" si="97"/>
        <v>43960</v>
      </c>
      <c r="G408" s="52">
        <f t="shared" si="97"/>
        <v>43960</v>
      </c>
      <c r="H408" s="52">
        <f t="shared" si="97"/>
        <v>14385</v>
      </c>
      <c r="I408" s="52">
        <f t="shared" si="97"/>
        <v>0</v>
      </c>
    </row>
    <row r="409" spans="1:16" s="95" customFormat="1" ht="13" x14ac:dyDescent="0.3">
      <c r="A409" s="129" t="s">
        <v>50</v>
      </c>
      <c r="B409" s="130" t="s">
        <v>21</v>
      </c>
      <c r="C409" s="131">
        <f t="shared" si="96"/>
        <v>104280.13</v>
      </c>
      <c r="D409" s="131">
        <f>D411+D417+D421</f>
        <v>905.13</v>
      </c>
      <c r="E409" s="131">
        <f t="shared" ref="E409:I410" si="98">E411+E417+E421</f>
        <v>1070</v>
      </c>
      <c r="F409" s="131">
        <f t="shared" si="98"/>
        <v>43960</v>
      </c>
      <c r="G409" s="131">
        <f t="shared" si="98"/>
        <v>43960</v>
      </c>
      <c r="H409" s="131">
        <f t="shared" si="98"/>
        <v>14385</v>
      </c>
      <c r="I409" s="131">
        <f t="shared" si="98"/>
        <v>0</v>
      </c>
    </row>
    <row r="410" spans="1:16" s="95" customFormat="1" ht="13" x14ac:dyDescent="0.3">
      <c r="A410" s="132"/>
      <c r="B410" s="133" t="s">
        <v>22</v>
      </c>
      <c r="C410" s="131">
        <f t="shared" si="96"/>
        <v>104280.13</v>
      </c>
      <c r="D410" s="131">
        <f>D412+D418+D422</f>
        <v>905.13</v>
      </c>
      <c r="E410" s="131">
        <f t="shared" si="98"/>
        <v>1070</v>
      </c>
      <c r="F410" s="131">
        <f t="shared" si="98"/>
        <v>43960</v>
      </c>
      <c r="G410" s="131">
        <f t="shared" si="98"/>
        <v>43960</v>
      </c>
      <c r="H410" s="131">
        <f t="shared" si="98"/>
        <v>14385</v>
      </c>
      <c r="I410" s="131">
        <f t="shared" si="98"/>
        <v>0</v>
      </c>
    </row>
    <row r="411" spans="1:16" s="127" customFormat="1" ht="13" x14ac:dyDescent="0.3">
      <c r="A411" s="149" t="s">
        <v>14</v>
      </c>
      <c r="B411" s="125" t="s">
        <v>21</v>
      </c>
      <c r="C411" s="126">
        <f t="shared" si="96"/>
        <v>1448</v>
      </c>
      <c r="D411" s="126">
        <f>D413+D415</f>
        <v>378</v>
      </c>
      <c r="E411" s="126">
        <f t="shared" ref="E411:I412" si="99">E413+E415</f>
        <v>1070</v>
      </c>
      <c r="F411" s="126">
        <f t="shared" si="99"/>
        <v>0</v>
      </c>
      <c r="G411" s="126">
        <f t="shared" si="99"/>
        <v>0</v>
      </c>
      <c r="H411" s="126">
        <f t="shared" si="99"/>
        <v>0</v>
      </c>
      <c r="I411" s="126">
        <f t="shared" si="99"/>
        <v>0</v>
      </c>
      <c r="J411" s="262"/>
    </row>
    <row r="412" spans="1:16" s="127" customFormat="1" ht="13" x14ac:dyDescent="0.3">
      <c r="A412" s="135"/>
      <c r="B412" s="128" t="s">
        <v>22</v>
      </c>
      <c r="C412" s="126">
        <f t="shared" si="96"/>
        <v>1448</v>
      </c>
      <c r="D412" s="126">
        <f>D414+D416</f>
        <v>378</v>
      </c>
      <c r="E412" s="126">
        <f t="shared" si="99"/>
        <v>1070</v>
      </c>
      <c r="F412" s="126">
        <f t="shared" si="99"/>
        <v>0</v>
      </c>
      <c r="G412" s="126">
        <f t="shared" si="99"/>
        <v>0</v>
      </c>
      <c r="H412" s="126">
        <f t="shared" si="99"/>
        <v>0</v>
      </c>
      <c r="I412" s="126">
        <f t="shared" si="99"/>
        <v>0</v>
      </c>
      <c r="J412" s="262"/>
    </row>
    <row r="413" spans="1:16" s="269" customFormat="1" ht="14.25" customHeight="1" x14ac:dyDescent="0.25">
      <c r="A413" s="495" t="s">
        <v>243</v>
      </c>
      <c r="B413" s="219" t="s">
        <v>21</v>
      </c>
      <c r="C413" s="205">
        <f t="shared" si="96"/>
        <v>1070</v>
      </c>
      <c r="D413" s="205">
        <v>0</v>
      </c>
      <c r="E413" s="205">
        <v>1070</v>
      </c>
      <c r="F413" s="205">
        <v>0</v>
      </c>
      <c r="G413" s="205">
        <v>0</v>
      </c>
      <c r="H413" s="205">
        <v>0</v>
      </c>
      <c r="I413" s="382">
        <v>0</v>
      </c>
    </row>
    <row r="414" spans="1:16" s="209" customFormat="1" x14ac:dyDescent="0.25">
      <c r="A414" s="110"/>
      <c r="B414" s="86" t="s">
        <v>22</v>
      </c>
      <c r="C414" s="84">
        <f t="shared" si="96"/>
        <v>1070</v>
      </c>
      <c r="D414" s="84">
        <v>0</v>
      </c>
      <c r="E414" s="72">
        <v>1070</v>
      </c>
      <c r="F414" s="84">
        <v>0</v>
      </c>
      <c r="G414" s="84">
        <v>0</v>
      </c>
      <c r="H414" s="84">
        <v>0</v>
      </c>
      <c r="I414" s="84">
        <v>0</v>
      </c>
      <c r="J414" s="269"/>
    </row>
    <row r="415" spans="1:16" s="215" customFormat="1" ht="25.5" customHeight="1" x14ac:dyDescent="0.25">
      <c r="A415" s="376" t="s">
        <v>214</v>
      </c>
      <c r="B415" s="242" t="s">
        <v>21</v>
      </c>
      <c r="C415" s="255">
        <f t="shared" si="96"/>
        <v>378</v>
      </c>
      <c r="D415" s="255">
        <v>378</v>
      </c>
      <c r="E415" s="255">
        <v>0</v>
      </c>
      <c r="F415" s="255">
        <v>0</v>
      </c>
      <c r="G415" s="255">
        <v>0</v>
      </c>
      <c r="H415" s="255">
        <v>0</v>
      </c>
      <c r="I415" s="312">
        <v>0</v>
      </c>
      <c r="J415" s="671" t="s">
        <v>666</v>
      </c>
      <c r="K415" s="757"/>
      <c r="L415" s="757"/>
      <c r="M415" s="757"/>
      <c r="N415" s="757"/>
      <c r="O415" s="757"/>
      <c r="P415" s="757"/>
    </row>
    <row r="416" spans="1:16" s="209" customFormat="1" x14ac:dyDescent="0.25">
      <c r="A416" s="110"/>
      <c r="B416" s="86" t="s">
        <v>22</v>
      </c>
      <c r="C416" s="84">
        <f t="shared" si="96"/>
        <v>378</v>
      </c>
      <c r="D416" s="84">
        <v>378</v>
      </c>
      <c r="E416" s="255">
        <v>0</v>
      </c>
      <c r="F416" s="255">
        <v>0</v>
      </c>
      <c r="G416" s="84">
        <v>0</v>
      </c>
      <c r="H416" s="84">
        <v>0</v>
      </c>
      <c r="I416" s="84">
        <v>0</v>
      </c>
      <c r="J416" s="758"/>
      <c r="K416" s="757"/>
      <c r="L416" s="757"/>
      <c r="M416" s="757"/>
      <c r="N416" s="757"/>
      <c r="O416" s="757"/>
      <c r="P416" s="757"/>
    </row>
    <row r="417" spans="1:17" s="127" customFormat="1" ht="13" x14ac:dyDescent="0.3">
      <c r="A417" s="230" t="s">
        <v>244</v>
      </c>
      <c r="B417" s="125" t="s">
        <v>21</v>
      </c>
      <c r="C417" s="126">
        <f t="shared" si="96"/>
        <v>102305</v>
      </c>
      <c r="D417" s="126">
        <f>D419</f>
        <v>0</v>
      </c>
      <c r="E417" s="126">
        <f t="shared" ref="E417:I418" si="100">E419</f>
        <v>0</v>
      </c>
      <c r="F417" s="126">
        <f t="shared" si="100"/>
        <v>43960</v>
      </c>
      <c r="G417" s="126">
        <f t="shared" si="100"/>
        <v>43960</v>
      </c>
      <c r="H417" s="126">
        <f t="shared" si="100"/>
        <v>14385</v>
      </c>
      <c r="I417" s="126">
        <f t="shared" si="100"/>
        <v>0</v>
      </c>
    </row>
    <row r="418" spans="1:17" s="127" customFormat="1" ht="13" x14ac:dyDescent="0.3">
      <c r="A418" s="148"/>
      <c r="B418" s="128" t="s">
        <v>22</v>
      </c>
      <c r="C418" s="126">
        <f t="shared" si="96"/>
        <v>102305</v>
      </c>
      <c r="D418" s="126">
        <f>D420</f>
        <v>0</v>
      </c>
      <c r="E418" s="126">
        <f t="shared" si="100"/>
        <v>0</v>
      </c>
      <c r="F418" s="126">
        <f t="shared" si="100"/>
        <v>43960</v>
      </c>
      <c r="G418" s="126">
        <f t="shared" si="100"/>
        <v>43960</v>
      </c>
      <c r="H418" s="126">
        <f t="shared" si="100"/>
        <v>14385</v>
      </c>
      <c r="I418" s="126">
        <f t="shared" si="100"/>
        <v>0</v>
      </c>
    </row>
    <row r="419" spans="1:17" s="269" customFormat="1" ht="37.5" x14ac:dyDescent="0.25">
      <c r="A419" s="213" t="s">
        <v>274</v>
      </c>
      <c r="B419" s="219" t="s">
        <v>21</v>
      </c>
      <c r="C419" s="205">
        <f t="shared" si="96"/>
        <v>102305</v>
      </c>
      <c r="D419" s="205">
        <v>0</v>
      </c>
      <c r="E419" s="278">
        <v>0</v>
      </c>
      <c r="F419" s="205">
        <v>43960</v>
      </c>
      <c r="G419" s="205">
        <v>43960</v>
      </c>
      <c r="H419" s="205">
        <v>14385</v>
      </c>
      <c r="I419" s="205">
        <v>0</v>
      </c>
      <c r="J419" s="654" t="s">
        <v>275</v>
      </c>
      <c r="K419" s="759"/>
      <c r="L419" s="759"/>
      <c r="M419" s="759"/>
      <c r="N419" s="759"/>
      <c r="O419" s="759"/>
      <c r="P419" s="759"/>
      <c r="Q419" s="760"/>
    </row>
    <row r="420" spans="1:17" s="269" customFormat="1" x14ac:dyDescent="0.25">
      <c r="A420" s="266"/>
      <c r="B420" s="220" t="s">
        <v>22</v>
      </c>
      <c r="C420" s="205">
        <f t="shared" si="96"/>
        <v>102305</v>
      </c>
      <c r="D420" s="205">
        <v>0</v>
      </c>
      <c r="E420" s="278">
        <v>0</v>
      </c>
      <c r="F420" s="205">
        <v>43960</v>
      </c>
      <c r="G420" s="205">
        <v>43960</v>
      </c>
      <c r="H420" s="205">
        <v>14385</v>
      </c>
      <c r="I420" s="205">
        <v>0</v>
      </c>
      <c r="J420" s="761"/>
      <c r="K420" s="759"/>
      <c r="L420" s="759"/>
      <c r="M420" s="759"/>
      <c r="N420" s="759"/>
      <c r="O420" s="759"/>
      <c r="P420" s="759"/>
      <c r="Q420" s="760"/>
    </row>
    <row r="421" spans="1:17" s="127" customFormat="1" ht="15" customHeight="1" x14ac:dyDescent="0.3">
      <c r="A421" s="361" t="s">
        <v>365</v>
      </c>
      <c r="B421" s="125" t="s">
        <v>21</v>
      </c>
      <c r="C421" s="126">
        <f t="shared" si="96"/>
        <v>527.13</v>
      </c>
      <c r="D421" s="126">
        <f>D423+D425</f>
        <v>527.13</v>
      </c>
      <c r="E421" s="126">
        <f t="shared" ref="E421:I422" si="101">E423+E425</f>
        <v>0</v>
      </c>
      <c r="F421" s="126">
        <f t="shared" si="101"/>
        <v>0</v>
      </c>
      <c r="G421" s="126">
        <f t="shared" si="101"/>
        <v>0</v>
      </c>
      <c r="H421" s="126">
        <f t="shared" si="101"/>
        <v>0</v>
      </c>
      <c r="I421" s="126">
        <f t="shared" si="101"/>
        <v>0</v>
      </c>
      <c r="J421" s="262"/>
    </row>
    <row r="422" spans="1:17" s="127" customFormat="1" ht="12" customHeight="1" x14ac:dyDescent="0.3">
      <c r="A422" s="135"/>
      <c r="B422" s="128" t="s">
        <v>22</v>
      </c>
      <c r="C422" s="126">
        <f t="shared" si="96"/>
        <v>527.13</v>
      </c>
      <c r="D422" s="126">
        <f>D424+D426</f>
        <v>527.13</v>
      </c>
      <c r="E422" s="126">
        <f t="shared" si="101"/>
        <v>0</v>
      </c>
      <c r="F422" s="126">
        <f t="shared" si="101"/>
        <v>0</v>
      </c>
      <c r="G422" s="126">
        <f t="shared" si="101"/>
        <v>0</v>
      </c>
      <c r="H422" s="126">
        <f t="shared" si="101"/>
        <v>0</v>
      </c>
      <c r="I422" s="126">
        <f t="shared" si="101"/>
        <v>0</v>
      </c>
      <c r="J422" s="262"/>
    </row>
    <row r="423" spans="1:17" s="269" customFormat="1" ht="15.75" customHeight="1" x14ac:dyDescent="0.25">
      <c r="A423" s="354" t="s">
        <v>282</v>
      </c>
      <c r="B423" s="219" t="s">
        <v>21</v>
      </c>
      <c r="C423" s="205">
        <f t="shared" si="96"/>
        <v>19.690000000000001</v>
      </c>
      <c r="D423" s="84">
        <v>19.690000000000001</v>
      </c>
      <c r="E423" s="72">
        <v>0</v>
      </c>
      <c r="F423" s="84">
        <v>0</v>
      </c>
      <c r="G423" s="205">
        <v>0</v>
      </c>
      <c r="H423" s="205">
        <v>0</v>
      </c>
      <c r="I423" s="205">
        <v>0</v>
      </c>
    </row>
    <row r="424" spans="1:17" s="209" customFormat="1" x14ac:dyDescent="0.25">
      <c r="A424" s="110"/>
      <c r="B424" s="86" t="s">
        <v>22</v>
      </c>
      <c r="C424" s="84">
        <f t="shared" si="96"/>
        <v>19.690000000000001</v>
      </c>
      <c r="D424" s="84">
        <v>19.690000000000001</v>
      </c>
      <c r="E424" s="72">
        <v>0</v>
      </c>
      <c r="F424" s="84">
        <v>0</v>
      </c>
      <c r="G424" s="84">
        <v>0</v>
      </c>
      <c r="H424" s="84">
        <v>0</v>
      </c>
      <c r="I424" s="84">
        <v>0</v>
      </c>
      <c r="J424" s="269"/>
    </row>
    <row r="425" spans="1:17" s="269" customFormat="1" ht="15.75" customHeight="1" x14ac:dyDescent="0.25">
      <c r="A425" s="354" t="s">
        <v>379</v>
      </c>
      <c r="B425" s="219" t="s">
        <v>21</v>
      </c>
      <c r="C425" s="205">
        <f t="shared" si="96"/>
        <v>507.44</v>
      </c>
      <c r="D425" s="84">
        <v>507.44</v>
      </c>
      <c r="E425" s="72">
        <v>0</v>
      </c>
      <c r="F425" s="84">
        <v>0</v>
      </c>
      <c r="G425" s="205">
        <v>0</v>
      </c>
      <c r="H425" s="205">
        <v>0</v>
      </c>
      <c r="I425" s="205">
        <v>0</v>
      </c>
    </row>
    <row r="426" spans="1:17" s="209" customFormat="1" x14ac:dyDescent="0.25">
      <c r="A426" s="110"/>
      <c r="B426" s="86" t="s">
        <v>22</v>
      </c>
      <c r="C426" s="84">
        <f t="shared" si="96"/>
        <v>507.44</v>
      </c>
      <c r="D426" s="84">
        <v>507.44</v>
      </c>
      <c r="E426" s="72">
        <v>0</v>
      </c>
      <c r="F426" s="84">
        <v>0</v>
      </c>
      <c r="G426" s="84">
        <v>0</v>
      </c>
      <c r="H426" s="84">
        <v>0</v>
      </c>
      <c r="I426" s="84">
        <v>0</v>
      </c>
      <c r="J426" s="269"/>
    </row>
    <row r="427" spans="1:17" ht="12.75" customHeight="1" x14ac:dyDescent="0.3">
      <c r="A427" s="662" t="s">
        <v>777</v>
      </c>
      <c r="B427" s="739"/>
      <c r="C427" s="739"/>
      <c r="D427" s="762"/>
      <c r="E427" s="762"/>
      <c r="F427" s="762"/>
      <c r="G427" s="762"/>
      <c r="H427" s="762"/>
      <c r="I427" s="763"/>
      <c r="J427" s="214"/>
    </row>
    <row r="428" spans="1:17" ht="12.75" customHeight="1" x14ac:dyDescent="0.25">
      <c r="A428" s="79" t="s">
        <v>24</v>
      </c>
      <c r="B428" s="162" t="s">
        <v>21</v>
      </c>
      <c r="C428" s="78">
        <f t="shared" ref="C428:C443" si="102">D428+E428+F428+G428+H428+I428</f>
        <v>52504.25</v>
      </c>
      <c r="D428" s="52">
        <f t="shared" ref="D428:I437" si="103">D430</f>
        <v>151</v>
      </c>
      <c r="E428" s="52">
        <f t="shared" si="103"/>
        <v>43810</v>
      </c>
      <c r="F428" s="52">
        <f t="shared" si="103"/>
        <v>8543.25</v>
      </c>
      <c r="G428" s="52">
        <f t="shared" si="103"/>
        <v>0</v>
      </c>
      <c r="H428" s="52">
        <f t="shared" si="103"/>
        <v>0</v>
      </c>
      <c r="I428" s="52">
        <f t="shared" si="103"/>
        <v>0</v>
      </c>
    </row>
    <row r="429" spans="1:17" ht="12.75" customHeight="1" x14ac:dyDescent="0.25">
      <c r="A429" s="21" t="s">
        <v>48</v>
      </c>
      <c r="B429" s="4" t="s">
        <v>22</v>
      </c>
      <c r="C429" s="78">
        <f t="shared" si="102"/>
        <v>52504.25</v>
      </c>
      <c r="D429" s="52">
        <f t="shared" si="103"/>
        <v>151</v>
      </c>
      <c r="E429" s="52">
        <f t="shared" si="103"/>
        <v>43810</v>
      </c>
      <c r="F429" s="52">
        <f t="shared" si="103"/>
        <v>8543.25</v>
      </c>
      <c r="G429" s="52">
        <f t="shared" si="103"/>
        <v>0</v>
      </c>
      <c r="H429" s="52">
        <f t="shared" si="103"/>
        <v>0</v>
      </c>
      <c r="I429" s="52">
        <f t="shared" si="103"/>
        <v>0</v>
      </c>
    </row>
    <row r="430" spans="1:17" s="95" customFormat="1" ht="12.75" customHeight="1" x14ac:dyDescent="0.3">
      <c r="A430" s="47" t="s">
        <v>93</v>
      </c>
      <c r="B430" s="130" t="s">
        <v>21</v>
      </c>
      <c r="C430" s="78">
        <f t="shared" si="102"/>
        <v>52504.25</v>
      </c>
      <c r="D430" s="131">
        <f t="shared" si="103"/>
        <v>151</v>
      </c>
      <c r="E430" s="131">
        <f t="shared" si="103"/>
        <v>43810</v>
      </c>
      <c r="F430" s="131">
        <f t="shared" si="103"/>
        <v>8543.25</v>
      </c>
      <c r="G430" s="131">
        <f t="shared" si="103"/>
        <v>0</v>
      </c>
      <c r="H430" s="131">
        <f t="shared" si="103"/>
        <v>0</v>
      </c>
      <c r="I430" s="131">
        <f t="shared" si="103"/>
        <v>0</v>
      </c>
    </row>
    <row r="431" spans="1:17" s="95" customFormat="1" ht="12.75" customHeight="1" x14ac:dyDescent="0.3">
      <c r="A431" s="132" t="s">
        <v>58</v>
      </c>
      <c r="B431" s="133" t="s">
        <v>22</v>
      </c>
      <c r="C431" s="78">
        <f t="shared" si="102"/>
        <v>52504.25</v>
      </c>
      <c r="D431" s="131">
        <f t="shared" si="103"/>
        <v>151</v>
      </c>
      <c r="E431" s="131">
        <f t="shared" si="103"/>
        <v>43810</v>
      </c>
      <c r="F431" s="131">
        <f t="shared" si="103"/>
        <v>8543.25</v>
      </c>
      <c r="G431" s="131">
        <f t="shared" si="103"/>
        <v>0</v>
      </c>
      <c r="H431" s="131">
        <f t="shared" si="103"/>
        <v>0</v>
      </c>
      <c r="I431" s="131">
        <f t="shared" si="103"/>
        <v>0</v>
      </c>
    </row>
    <row r="432" spans="1:17" ht="12.75" customHeight="1" x14ac:dyDescent="0.3">
      <c r="A432" s="19" t="s">
        <v>78</v>
      </c>
      <c r="B432" s="3" t="s">
        <v>21</v>
      </c>
      <c r="C432" s="78">
        <f t="shared" si="102"/>
        <v>52504.25</v>
      </c>
      <c r="D432" s="52">
        <f t="shared" si="103"/>
        <v>151</v>
      </c>
      <c r="E432" s="52">
        <f t="shared" si="103"/>
        <v>43810</v>
      </c>
      <c r="F432" s="52">
        <f t="shared" si="103"/>
        <v>8543.25</v>
      </c>
      <c r="G432" s="52">
        <f t="shared" si="103"/>
        <v>0</v>
      </c>
      <c r="H432" s="52">
        <f t="shared" si="103"/>
        <v>0</v>
      </c>
      <c r="I432" s="52">
        <f t="shared" si="103"/>
        <v>0</v>
      </c>
    </row>
    <row r="433" spans="1:16" ht="12.75" customHeight="1" x14ac:dyDescent="0.3">
      <c r="A433" s="16"/>
      <c r="B433" s="4" t="s">
        <v>22</v>
      </c>
      <c r="C433" s="78">
        <f t="shared" si="102"/>
        <v>52504.25</v>
      </c>
      <c r="D433" s="52">
        <f t="shared" si="103"/>
        <v>151</v>
      </c>
      <c r="E433" s="52">
        <f t="shared" si="103"/>
        <v>43810</v>
      </c>
      <c r="F433" s="52">
        <f t="shared" si="103"/>
        <v>8543.25</v>
      </c>
      <c r="G433" s="52">
        <f t="shared" si="103"/>
        <v>0</v>
      </c>
      <c r="H433" s="52">
        <f t="shared" si="103"/>
        <v>0</v>
      </c>
      <c r="I433" s="52">
        <f t="shared" si="103"/>
        <v>0</v>
      </c>
    </row>
    <row r="434" spans="1:16" ht="12.75" customHeight="1" x14ac:dyDescent="0.25">
      <c r="A434" s="31" t="s">
        <v>56</v>
      </c>
      <c r="B434" s="162" t="s">
        <v>21</v>
      </c>
      <c r="C434" s="78">
        <f t="shared" si="102"/>
        <v>52504.25</v>
      </c>
      <c r="D434" s="52">
        <f t="shared" si="103"/>
        <v>151</v>
      </c>
      <c r="E434" s="52">
        <f t="shared" si="103"/>
        <v>43810</v>
      </c>
      <c r="F434" s="52">
        <f t="shared" si="103"/>
        <v>8543.25</v>
      </c>
      <c r="G434" s="52">
        <f t="shared" si="103"/>
        <v>0</v>
      </c>
      <c r="H434" s="52">
        <f t="shared" si="103"/>
        <v>0</v>
      </c>
      <c r="I434" s="52">
        <f t="shared" si="103"/>
        <v>0</v>
      </c>
    </row>
    <row r="435" spans="1:16" ht="12.75" customHeight="1" x14ac:dyDescent="0.25">
      <c r="A435" s="12"/>
      <c r="B435" s="4" t="s">
        <v>22</v>
      </c>
      <c r="C435" s="78">
        <f t="shared" si="102"/>
        <v>52504.25</v>
      </c>
      <c r="D435" s="52">
        <f t="shared" si="103"/>
        <v>151</v>
      </c>
      <c r="E435" s="52">
        <f t="shared" si="103"/>
        <v>43810</v>
      </c>
      <c r="F435" s="52">
        <f t="shared" si="103"/>
        <v>8543.25</v>
      </c>
      <c r="G435" s="52">
        <f t="shared" si="103"/>
        <v>0</v>
      </c>
      <c r="H435" s="52">
        <f t="shared" si="103"/>
        <v>0</v>
      </c>
      <c r="I435" s="52">
        <f t="shared" si="103"/>
        <v>0</v>
      </c>
    </row>
    <row r="436" spans="1:16" s="95" customFormat="1" ht="13" x14ac:dyDescent="0.3">
      <c r="A436" s="129" t="s">
        <v>50</v>
      </c>
      <c r="B436" s="130" t="s">
        <v>21</v>
      </c>
      <c r="C436" s="126">
        <f t="shared" si="102"/>
        <v>52504.25</v>
      </c>
      <c r="D436" s="131">
        <f t="shared" si="103"/>
        <v>151</v>
      </c>
      <c r="E436" s="131">
        <f t="shared" si="103"/>
        <v>43810</v>
      </c>
      <c r="F436" s="131">
        <f t="shared" si="103"/>
        <v>8543.25</v>
      </c>
      <c r="G436" s="131">
        <f t="shared" si="103"/>
        <v>0</v>
      </c>
      <c r="H436" s="131">
        <f t="shared" si="103"/>
        <v>0</v>
      </c>
      <c r="I436" s="131">
        <f t="shared" si="103"/>
        <v>0</v>
      </c>
    </row>
    <row r="437" spans="1:16" s="95" customFormat="1" ht="13" x14ac:dyDescent="0.3">
      <c r="A437" s="132"/>
      <c r="B437" s="133" t="s">
        <v>22</v>
      </c>
      <c r="C437" s="126">
        <f t="shared" si="102"/>
        <v>52504.25</v>
      </c>
      <c r="D437" s="131">
        <f t="shared" si="103"/>
        <v>151</v>
      </c>
      <c r="E437" s="131">
        <f t="shared" si="103"/>
        <v>43810</v>
      </c>
      <c r="F437" s="131">
        <f t="shared" si="103"/>
        <v>8543.25</v>
      </c>
      <c r="G437" s="131">
        <f t="shared" si="103"/>
        <v>0</v>
      </c>
      <c r="H437" s="131">
        <f t="shared" si="103"/>
        <v>0</v>
      </c>
      <c r="I437" s="131">
        <f t="shared" si="103"/>
        <v>0</v>
      </c>
    </row>
    <row r="438" spans="1:16" s="127" customFormat="1" ht="13" x14ac:dyDescent="0.3">
      <c r="A438" s="297" t="s">
        <v>221</v>
      </c>
      <c r="B438" s="125" t="s">
        <v>21</v>
      </c>
      <c r="C438" s="126">
        <f t="shared" si="102"/>
        <v>52504.25</v>
      </c>
      <c r="D438" s="126">
        <f>D440+D442</f>
        <v>151</v>
      </c>
      <c r="E438" s="126">
        <f t="shared" ref="E438:I439" si="104">E440+E442</f>
        <v>43810</v>
      </c>
      <c r="F438" s="126">
        <f t="shared" si="104"/>
        <v>8543.25</v>
      </c>
      <c r="G438" s="126">
        <f t="shared" si="104"/>
        <v>0</v>
      </c>
      <c r="H438" s="126">
        <f t="shared" si="104"/>
        <v>0</v>
      </c>
      <c r="I438" s="126">
        <f t="shared" si="104"/>
        <v>0</v>
      </c>
      <c r="J438" s="262"/>
    </row>
    <row r="439" spans="1:16" s="127" customFormat="1" ht="13" x14ac:dyDescent="0.3">
      <c r="A439" s="135"/>
      <c r="B439" s="128" t="s">
        <v>22</v>
      </c>
      <c r="C439" s="126">
        <f t="shared" si="102"/>
        <v>52504.25</v>
      </c>
      <c r="D439" s="126">
        <f>D441+D443</f>
        <v>151</v>
      </c>
      <c r="E439" s="126">
        <f t="shared" si="104"/>
        <v>43810</v>
      </c>
      <c r="F439" s="126">
        <f t="shared" si="104"/>
        <v>8543.25</v>
      </c>
      <c r="G439" s="126">
        <f t="shared" si="104"/>
        <v>0</v>
      </c>
      <c r="H439" s="126">
        <f t="shared" si="104"/>
        <v>0</v>
      </c>
      <c r="I439" s="126">
        <f t="shared" si="104"/>
        <v>0</v>
      </c>
      <c r="J439" s="262"/>
    </row>
    <row r="440" spans="1:16" s="269" customFormat="1" ht="40.5" customHeight="1" x14ac:dyDescent="0.25">
      <c r="A440" s="403" t="s">
        <v>222</v>
      </c>
      <c r="B440" s="219" t="s">
        <v>21</v>
      </c>
      <c r="C440" s="205">
        <f t="shared" si="102"/>
        <v>17414</v>
      </c>
      <c r="D440" s="205">
        <v>151</v>
      </c>
      <c r="E440" s="72">
        <v>16954</v>
      </c>
      <c r="F440" s="84">
        <f>17414-151-16954</f>
        <v>309</v>
      </c>
      <c r="G440" s="205">
        <v>0</v>
      </c>
      <c r="H440" s="205">
        <v>0</v>
      </c>
      <c r="I440" s="205">
        <v>0</v>
      </c>
      <c r="J440" s="654" t="s">
        <v>296</v>
      </c>
      <c r="K440" s="759"/>
      <c r="L440" s="759"/>
      <c r="M440" s="759"/>
      <c r="N440" s="759"/>
      <c r="O440" s="759"/>
      <c r="P440" s="759"/>
    </row>
    <row r="441" spans="1:16" s="209" customFormat="1" x14ac:dyDescent="0.25">
      <c r="A441" s="110"/>
      <c r="B441" s="86" t="s">
        <v>22</v>
      </c>
      <c r="C441" s="84">
        <f t="shared" si="102"/>
        <v>17414</v>
      </c>
      <c r="D441" s="84">
        <v>151</v>
      </c>
      <c r="E441" s="72">
        <v>16954</v>
      </c>
      <c r="F441" s="84">
        <f>17414-151-16954</f>
        <v>309</v>
      </c>
      <c r="G441" s="84">
        <v>0</v>
      </c>
      <c r="H441" s="84">
        <v>0</v>
      </c>
      <c r="I441" s="84">
        <v>0</v>
      </c>
      <c r="J441" s="761"/>
      <c r="K441" s="759"/>
      <c r="L441" s="759"/>
      <c r="M441" s="759"/>
      <c r="N441" s="759"/>
      <c r="O441" s="759"/>
      <c r="P441" s="759"/>
    </row>
    <row r="442" spans="1:16" s="215" customFormat="1" ht="15" customHeight="1" x14ac:dyDescent="0.25">
      <c r="A442" s="403" t="s">
        <v>432</v>
      </c>
      <c r="B442" s="219" t="s">
        <v>21</v>
      </c>
      <c r="C442" s="205">
        <f t="shared" si="102"/>
        <v>35090.25</v>
      </c>
      <c r="D442" s="205">
        <v>0</v>
      </c>
      <c r="E442" s="72">
        <v>26856</v>
      </c>
      <c r="F442" s="84">
        <f>35090.25-26856</f>
        <v>8234.25</v>
      </c>
      <c r="G442" s="84">
        <v>0</v>
      </c>
      <c r="H442" s="205">
        <v>0</v>
      </c>
      <c r="I442" s="205">
        <v>0</v>
      </c>
      <c r="J442" s="654" t="s">
        <v>414</v>
      </c>
      <c r="K442" s="759"/>
      <c r="L442" s="759"/>
      <c r="M442" s="759"/>
      <c r="N442" s="759"/>
      <c r="O442" s="759"/>
      <c r="P442" s="759"/>
    </row>
    <row r="443" spans="1:16" s="209" customFormat="1" x14ac:dyDescent="0.25">
      <c r="A443" s="110"/>
      <c r="B443" s="86" t="s">
        <v>22</v>
      </c>
      <c r="C443" s="84">
        <f t="shared" si="102"/>
        <v>35090.25</v>
      </c>
      <c r="D443" s="84">
        <v>0</v>
      </c>
      <c r="E443" s="72">
        <v>26856</v>
      </c>
      <c r="F443" s="84">
        <f>35090.25-26856</f>
        <v>8234.25</v>
      </c>
      <c r="G443" s="84">
        <v>0</v>
      </c>
      <c r="H443" s="84">
        <v>0</v>
      </c>
      <c r="I443" s="84">
        <v>0</v>
      </c>
      <c r="J443" s="761"/>
      <c r="K443" s="759"/>
      <c r="L443" s="759"/>
      <c r="M443" s="759"/>
      <c r="N443" s="759"/>
      <c r="O443" s="759"/>
      <c r="P443" s="759"/>
    </row>
    <row r="444" spans="1:16" ht="13" x14ac:dyDescent="0.3">
      <c r="A444" s="752" t="s">
        <v>779</v>
      </c>
      <c r="B444" s="659"/>
      <c r="C444" s="659"/>
      <c r="D444" s="659"/>
      <c r="E444" s="659"/>
      <c r="F444" s="659"/>
      <c r="G444" s="659"/>
      <c r="H444" s="659"/>
      <c r="I444" s="709"/>
    </row>
    <row r="445" spans="1:16" ht="13" x14ac:dyDescent="0.3">
      <c r="A445" s="96" t="s">
        <v>24</v>
      </c>
      <c r="B445" s="24" t="s">
        <v>21</v>
      </c>
      <c r="C445" s="52">
        <f t="shared" ref="C445:C464" si="105">D445+E445+F445+G445+H445+I445</f>
        <v>8926.27</v>
      </c>
      <c r="D445" s="72">
        <f>D447+D457</f>
        <v>0</v>
      </c>
      <c r="E445" s="72">
        <f t="shared" ref="E445:I446" si="106">E447+E457</f>
        <v>4113</v>
      </c>
      <c r="F445" s="72">
        <f t="shared" si="106"/>
        <v>4813.2700000000004</v>
      </c>
      <c r="G445" s="72">
        <f t="shared" si="106"/>
        <v>0</v>
      </c>
      <c r="H445" s="72">
        <f t="shared" si="106"/>
        <v>0</v>
      </c>
      <c r="I445" s="72">
        <f t="shared" si="106"/>
        <v>0</v>
      </c>
    </row>
    <row r="446" spans="1:16" x14ac:dyDescent="0.25">
      <c r="A446" s="21" t="s">
        <v>48</v>
      </c>
      <c r="B446" s="26" t="s">
        <v>22</v>
      </c>
      <c r="C446" s="52">
        <f t="shared" si="105"/>
        <v>8926.27</v>
      </c>
      <c r="D446" s="72">
        <f>D448+D458</f>
        <v>0</v>
      </c>
      <c r="E446" s="72">
        <f t="shared" si="106"/>
        <v>4113</v>
      </c>
      <c r="F446" s="72">
        <f t="shared" si="106"/>
        <v>4813.2700000000004</v>
      </c>
      <c r="G446" s="72">
        <f t="shared" si="106"/>
        <v>0</v>
      </c>
      <c r="H446" s="72">
        <f t="shared" si="106"/>
        <v>0</v>
      </c>
      <c r="I446" s="72">
        <f t="shared" si="106"/>
        <v>0</v>
      </c>
    </row>
    <row r="447" spans="1:16" s="95" customFormat="1" ht="13" x14ac:dyDescent="0.3">
      <c r="A447" s="47" t="s">
        <v>46</v>
      </c>
      <c r="B447" s="130" t="s">
        <v>21</v>
      </c>
      <c r="C447" s="131">
        <f t="shared" si="105"/>
        <v>2613</v>
      </c>
      <c r="D447" s="131">
        <f>D449</f>
        <v>0</v>
      </c>
      <c r="E447" s="131">
        <f t="shared" ref="E447:I450" si="107">E449</f>
        <v>2613</v>
      </c>
      <c r="F447" s="131">
        <f t="shared" si="107"/>
        <v>0</v>
      </c>
      <c r="G447" s="131">
        <f t="shared" si="107"/>
        <v>0</v>
      </c>
      <c r="H447" s="131">
        <f t="shared" si="107"/>
        <v>0</v>
      </c>
      <c r="I447" s="131">
        <f t="shared" si="107"/>
        <v>0</v>
      </c>
    </row>
    <row r="448" spans="1:16" s="95" customFormat="1" ht="13" x14ac:dyDescent="0.3">
      <c r="A448" s="132" t="s">
        <v>51</v>
      </c>
      <c r="B448" s="133" t="s">
        <v>22</v>
      </c>
      <c r="C448" s="131">
        <f t="shared" si="105"/>
        <v>2613</v>
      </c>
      <c r="D448" s="131">
        <f>D450</f>
        <v>0</v>
      </c>
      <c r="E448" s="131">
        <f t="shared" si="107"/>
        <v>2613</v>
      </c>
      <c r="F448" s="131">
        <f t="shared" si="107"/>
        <v>0</v>
      </c>
      <c r="G448" s="131">
        <f t="shared" si="107"/>
        <v>0</v>
      </c>
      <c r="H448" s="131">
        <f t="shared" si="107"/>
        <v>0</v>
      </c>
      <c r="I448" s="131">
        <f t="shared" si="107"/>
        <v>0</v>
      </c>
    </row>
    <row r="449" spans="1:14" s="46" customFormat="1" ht="25.5" customHeight="1" x14ac:dyDescent="0.3">
      <c r="A449" s="334" t="s">
        <v>364</v>
      </c>
      <c r="B449" s="24" t="s">
        <v>21</v>
      </c>
      <c r="C449" s="52">
        <f t="shared" si="105"/>
        <v>2613</v>
      </c>
      <c r="D449" s="72">
        <f>D451</f>
        <v>0</v>
      </c>
      <c r="E449" s="72">
        <f t="shared" si="107"/>
        <v>2613</v>
      </c>
      <c r="F449" s="72">
        <f t="shared" si="107"/>
        <v>0</v>
      </c>
      <c r="G449" s="72">
        <f t="shared" si="107"/>
        <v>0</v>
      </c>
      <c r="H449" s="72">
        <f t="shared" si="107"/>
        <v>0</v>
      </c>
      <c r="I449" s="72">
        <f t="shared" si="107"/>
        <v>0</v>
      </c>
      <c r="J449" s="263"/>
    </row>
    <row r="450" spans="1:14" s="46" customFormat="1" ht="13" x14ac:dyDescent="0.3">
      <c r="A450" s="67"/>
      <c r="B450" s="26" t="s">
        <v>22</v>
      </c>
      <c r="C450" s="52">
        <f t="shared" si="105"/>
        <v>2613</v>
      </c>
      <c r="D450" s="72">
        <f>D452</f>
        <v>0</v>
      </c>
      <c r="E450" s="72">
        <f t="shared" si="107"/>
        <v>2613</v>
      </c>
      <c r="F450" s="72">
        <f t="shared" si="107"/>
        <v>0</v>
      </c>
      <c r="G450" s="72">
        <f t="shared" si="107"/>
        <v>0</v>
      </c>
      <c r="H450" s="72">
        <f t="shared" si="107"/>
        <v>0</v>
      </c>
      <c r="I450" s="72">
        <f t="shared" si="107"/>
        <v>0</v>
      </c>
      <c r="J450" s="263"/>
    </row>
    <row r="451" spans="1:14" s="127" customFormat="1" ht="28" x14ac:dyDescent="0.3">
      <c r="A451" s="364" t="s">
        <v>384</v>
      </c>
      <c r="B451" s="125" t="s">
        <v>21</v>
      </c>
      <c r="C451" s="78">
        <f t="shared" si="105"/>
        <v>2613</v>
      </c>
      <c r="D451" s="126">
        <f>D453+D455</f>
        <v>0</v>
      </c>
      <c r="E451" s="126">
        <f t="shared" ref="E451:I452" si="108">E453+E455</f>
        <v>2613</v>
      </c>
      <c r="F451" s="126">
        <f t="shared" si="108"/>
        <v>0</v>
      </c>
      <c r="G451" s="126">
        <f t="shared" si="108"/>
        <v>0</v>
      </c>
      <c r="H451" s="126">
        <f t="shared" si="108"/>
        <v>0</v>
      </c>
      <c r="I451" s="126">
        <f t="shared" si="108"/>
        <v>0</v>
      </c>
    </row>
    <row r="452" spans="1:14" s="127" customFormat="1" ht="13" x14ac:dyDescent="0.3">
      <c r="A452" s="135"/>
      <c r="B452" s="128" t="s">
        <v>22</v>
      </c>
      <c r="C452" s="78">
        <f t="shared" si="105"/>
        <v>2613</v>
      </c>
      <c r="D452" s="126">
        <f>D454+D456</f>
        <v>0</v>
      </c>
      <c r="E452" s="126">
        <f t="shared" si="108"/>
        <v>2613</v>
      </c>
      <c r="F452" s="126">
        <f t="shared" si="108"/>
        <v>0</v>
      </c>
      <c r="G452" s="126">
        <f t="shared" si="108"/>
        <v>0</v>
      </c>
      <c r="H452" s="126">
        <f t="shared" si="108"/>
        <v>0</v>
      </c>
      <c r="I452" s="126">
        <f t="shared" si="108"/>
        <v>0</v>
      </c>
    </row>
    <row r="453" spans="1:14" s="215" customFormat="1" ht="27.75" customHeight="1" x14ac:dyDescent="0.3">
      <c r="A453" s="414" t="s">
        <v>385</v>
      </c>
      <c r="B453" s="219" t="s">
        <v>21</v>
      </c>
      <c r="C453" s="255">
        <f t="shared" si="105"/>
        <v>1313</v>
      </c>
      <c r="D453" s="205">
        <v>0</v>
      </c>
      <c r="E453" s="205">
        <v>1313</v>
      </c>
      <c r="F453" s="205">
        <v>0</v>
      </c>
      <c r="G453" s="205">
        <v>0</v>
      </c>
      <c r="H453" s="205">
        <v>0</v>
      </c>
      <c r="I453" s="205">
        <v>0</v>
      </c>
      <c r="J453" s="624"/>
      <c r="K453" s="753"/>
      <c r="L453" s="753"/>
      <c r="M453" s="753"/>
      <c r="N453" s="753"/>
    </row>
    <row r="454" spans="1:14" s="214" customFormat="1" ht="12" customHeight="1" x14ac:dyDescent="0.25">
      <c r="A454" s="218"/>
      <c r="B454" s="220" t="s">
        <v>22</v>
      </c>
      <c r="C454" s="255">
        <f t="shared" si="105"/>
        <v>1313</v>
      </c>
      <c r="D454" s="205">
        <v>0</v>
      </c>
      <c r="E454" s="205">
        <v>1313</v>
      </c>
      <c r="F454" s="205">
        <v>0</v>
      </c>
      <c r="G454" s="205">
        <v>0</v>
      </c>
      <c r="H454" s="205">
        <v>0</v>
      </c>
      <c r="I454" s="205">
        <v>0</v>
      </c>
      <c r="J454" s="754"/>
      <c r="K454" s="753"/>
      <c r="L454" s="753"/>
      <c r="M454" s="753"/>
      <c r="N454" s="753"/>
    </row>
    <row r="455" spans="1:14" s="215" customFormat="1" ht="28.5" customHeight="1" x14ac:dyDescent="0.3">
      <c r="A455" s="414" t="s">
        <v>386</v>
      </c>
      <c r="B455" s="219" t="s">
        <v>21</v>
      </c>
      <c r="C455" s="255">
        <f t="shared" si="105"/>
        <v>1300</v>
      </c>
      <c r="D455" s="205">
        <v>0</v>
      </c>
      <c r="E455" s="205">
        <v>1300</v>
      </c>
      <c r="F455" s="205">
        <v>0</v>
      </c>
      <c r="G455" s="205">
        <v>0</v>
      </c>
      <c r="H455" s="205">
        <v>0</v>
      </c>
      <c r="I455" s="205">
        <v>0</v>
      </c>
      <c r="J455" s="624"/>
      <c r="K455" s="753"/>
      <c r="L455" s="753"/>
      <c r="M455" s="753"/>
      <c r="N455" s="753"/>
    </row>
    <row r="456" spans="1:14" s="214" customFormat="1" ht="12" customHeight="1" x14ac:dyDescent="0.25">
      <c r="A456" s="218"/>
      <c r="B456" s="220" t="s">
        <v>22</v>
      </c>
      <c r="C456" s="255">
        <f t="shared" si="105"/>
        <v>1300</v>
      </c>
      <c r="D456" s="205">
        <v>0</v>
      </c>
      <c r="E456" s="205">
        <v>1300</v>
      </c>
      <c r="F456" s="205">
        <v>0</v>
      </c>
      <c r="G456" s="205">
        <v>0</v>
      </c>
      <c r="H456" s="205">
        <v>0</v>
      </c>
      <c r="I456" s="205">
        <v>0</v>
      </c>
      <c r="J456" s="754"/>
      <c r="K456" s="753"/>
      <c r="L456" s="753"/>
      <c r="M456" s="753"/>
      <c r="N456" s="753"/>
    </row>
    <row r="457" spans="1:14" s="95" customFormat="1" ht="12.75" customHeight="1" x14ac:dyDescent="0.3">
      <c r="A457" s="47" t="s">
        <v>93</v>
      </c>
      <c r="B457" s="130" t="s">
        <v>21</v>
      </c>
      <c r="C457" s="78">
        <f t="shared" si="105"/>
        <v>6313.27</v>
      </c>
      <c r="D457" s="131">
        <f t="shared" ref="D457:I466" si="109">D459</f>
        <v>0</v>
      </c>
      <c r="E457" s="131">
        <f t="shared" si="109"/>
        <v>1500</v>
      </c>
      <c r="F457" s="131">
        <f t="shared" si="109"/>
        <v>4813.2700000000004</v>
      </c>
      <c r="G457" s="131">
        <f t="shared" si="109"/>
        <v>0</v>
      </c>
      <c r="H457" s="131">
        <f t="shared" si="109"/>
        <v>0</v>
      </c>
      <c r="I457" s="131">
        <f t="shared" si="109"/>
        <v>0</v>
      </c>
    </row>
    <row r="458" spans="1:14" s="95" customFormat="1" ht="12.75" customHeight="1" x14ac:dyDescent="0.3">
      <c r="A458" s="132" t="s">
        <v>58</v>
      </c>
      <c r="B458" s="133" t="s">
        <v>22</v>
      </c>
      <c r="C458" s="78">
        <f t="shared" si="105"/>
        <v>6313.27</v>
      </c>
      <c r="D458" s="131">
        <f t="shared" si="109"/>
        <v>0</v>
      </c>
      <c r="E458" s="131">
        <f t="shared" si="109"/>
        <v>1500</v>
      </c>
      <c r="F458" s="131">
        <f t="shared" si="109"/>
        <v>4813.2700000000004</v>
      </c>
      <c r="G458" s="131">
        <f t="shared" si="109"/>
        <v>0</v>
      </c>
      <c r="H458" s="131">
        <f t="shared" si="109"/>
        <v>0</v>
      </c>
      <c r="I458" s="131">
        <f t="shared" si="109"/>
        <v>0</v>
      </c>
    </row>
    <row r="459" spans="1:14" ht="13" x14ac:dyDescent="0.3">
      <c r="A459" s="19" t="s">
        <v>78</v>
      </c>
      <c r="B459" s="3" t="s">
        <v>21</v>
      </c>
      <c r="C459" s="52">
        <f t="shared" si="105"/>
        <v>6313.27</v>
      </c>
      <c r="D459" s="72">
        <f t="shared" si="109"/>
        <v>0</v>
      </c>
      <c r="E459" s="72">
        <f t="shared" si="109"/>
        <v>1500</v>
      </c>
      <c r="F459" s="72">
        <f t="shared" si="109"/>
        <v>4813.2700000000004</v>
      </c>
      <c r="G459" s="72">
        <f t="shared" si="109"/>
        <v>0</v>
      </c>
      <c r="H459" s="72">
        <f t="shared" si="109"/>
        <v>0</v>
      </c>
      <c r="I459" s="72">
        <f t="shared" si="109"/>
        <v>0</v>
      </c>
    </row>
    <row r="460" spans="1:14" ht="13" x14ac:dyDescent="0.3">
      <c r="A460" s="16"/>
      <c r="B460" s="4" t="s">
        <v>22</v>
      </c>
      <c r="C460" s="52">
        <f t="shared" si="105"/>
        <v>6313.27</v>
      </c>
      <c r="D460" s="72">
        <f t="shared" si="109"/>
        <v>0</v>
      </c>
      <c r="E460" s="72">
        <f t="shared" si="109"/>
        <v>1500</v>
      </c>
      <c r="F460" s="72">
        <f t="shared" si="109"/>
        <v>4813.2700000000004</v>
      </c>
      <c r="G460" s="72">
        <f t="shared" si="109"/>
        <v>0</v>
      </c>
      <c r="H460" s="72">
        <f t="shared" si="109"/>
        <v>0</v>
      </c>
      <c r="I460" s="72">
        <f t="shared" si="109"/>
        <v>0</v>
      </c>
    </row>
    <row r="461" spans="1:14" ht="13" x14ac:dyDescent="0.3">
      <c r="A461" s="19" t="s">
        <v>56</v>
      </c>
      <c r="B461" s="162" t="s">
        <v>21</v>
      </c>
      <c r="C461" s="52">
        <f t="shared" si="105"/>
        <v>6313.27</v>
      </c>
      <c r="D461" s="72">
        <f t="shared" si="109"/>
        <v>0</v>
      </c>
      <c r="E461" s="72">
        <f t="shared" si="109"/>
        <v>1500</v>
      </c>
      <c r="F461" s="72">
        <f t="shared" si="109"/>
        <v>4813.2700000000004</v>
      </c>
      <c r="G461" s="72">
        <f t="shared" si="109"/>
        <v>0</v>
      </c>
      <c r="H461" s="72">
        <f t="shared" si="109"/>
        <v>0</v>
      </c>
      <c r="I461" s="72">
        <f t="shared" si="109"/>
        <v>0</v>
      </c>
    </row>
    <row r="462" spans="1:14" x14ac:dyDescent="0.25">
      <c r="A462" s="10"/>
      <c r="B462" s="4" t="s">
        <v>22</v>
      </c>
      <c r="C462" s="52">
        <f t="shared" si="105"/>
        <v>6313.27</v>
      </c>
      <c r="D462" s="72">
        <f t="shared" si="109"/>
        <v>0</v>
      </c>
      <c r="E462" s="72">
        <f t="shared" si="109"/>
        <v>1500</v>
      </c>
      <c r="F462" s="72">
        <f t="shared" si="109"/>
        <v>4813.2700000000004</v>
      </c>
      <c r="G462" s="72">
        <f t="shared" si="109"/>
        <v>0</v>
      </c>
      <c r="H462" s="72">
        <f t="shared" si="109"/>
        <v>0</v>
      </c>
      <c r="I462" s="72">
        <f t="shared" si="109"/>
        <v>0</v>
      </c>
    </row>
    <row r="463" spans="1:14" s="95" customFormat="1" ht="13" x14ac:dyDescent="0.3">
      <c r="A463" s="129" t="s">
        <v>50</v>
      </c>
      <c r="B463" s="130" t="s">
        <v>21</v>
      </c>
      <c r="C463" s="131">
        <f t="shared" si="105"/>
        <v>6313.27</v>
      </c>
      <c r="D463" s="131">
        <f>D465</f>
        <v>0</v>
      </c>
      <c r="E463" s="131">
        <f t="shared" si="109"/>
        <v>1500</v>
      </c>
      <c r="F463" s="131">
        <f t="shared" si="109"/>
        <v>4813.2700000000004</v>
      </c>
      <c r="G463" s="131">
        <f t="shared" si="109"/>
        <v>0</v>
      </c>
      <c r="H463" s="131">
        <f t="shared" si="109"/>
        <v>0</v>
      </c>
      <c r="I463" s="131">
        <f t="shared" si="109"/>
        <v>0</v>
      </c>
    </row>
    <row r="464" spans="1:14" s="95" customFormat="1" ht="13" x14ac:dyDescent="0.3">
      <c r="A464" s="132"/>
      <c r="B464" s="133" t="s">
        <v>22</v>
      </c>
      <c r="C464" s="131">
        <f t="shared" si="105"/>
        <v>6313.27</v>
      </c>
      <c r="D464" s="131">
        <f>D466</f>
        <v>0</v>
      </c>
      <c r="E464" s="131">
        <f t="shared" si="109"/>
        <v>1500</v>
      </c>
      <c r="F464" s="131">
        <f t="shared" si="109"/>
        <v>4813.2700000000004</v>
      </c>
      <c r="G464" s="131">
        <f t="shared" si="109"/>
        <v>0</v>
      </c>
      <c r="H464" s="131">
        <f t="shared" si="109"/>
        <v>0</v>
      </c>
      <c r="I464" s="131">
        <f t="shared" si="109"/>
        <v>0</v>
      </c>
    </row>
    <row r="465" spans="1:16" s="127" customFormat="1" ht="15" x14ac:dyDescent="0.3">
      <c r="A465" s="405" t="s">
        <v>667</v>
      </c>
      <c r="B465" s="125" t="s">
        <v>21</v>
      </c>
      <c r="C465" s="78">
        <f>D465+E465+F465+G465+H465+I465</f>
        <v>6313.27</v>
      </c>
      <c r="D465" s="126">
        <f>D467</f>
        <v>0</v>
      </c>
      <c r="E465" s="126">
        <f t="shared" si="109"/>
        <v>1500</v>
      </c>
      <c r="F465" s="126">
        <f t="shared" si="109"/>
        <v>4813.2700000000004</v>
      </c>
      <c r="G465" s="126">
        <f t="shared" si="109"/>
        <v>0</v>
      </c>
      <c r="H465" s="126">
        <f t="shared" si="109"/>
        <v>0</v>
      </c>
      <c r="I465" s="126">
        <f t="shared" si="109"/>
        <v>0</v>
      </c>
    </row>
    <row r="466" spans="1:16" s="127" customFormat="1" ht="13" x14ac:dyDescent="0.3">
      <c r="A466" s="135"/>
      <c r="B466" s="128" t="s">
        <v>22</v>
      </c>
      <c r="C466" s="78">
        <f>D466+E466+F466+G466+H466+I466</f>
        <v>6313.27</v>
      </c>
      <c r="D466" s="126">
        <f>D468</f>
        <v>0</v>
      </c>
      <c r="E466" s="126">
        <f t="shared" si="109"/>
        <v>1500</v>
      </c>
      <c r="F466" s="126">
        <f t="shared" si="109"/>
        <v>4813.2700000000004</v>
      </c>
      <c r="G466" s="126">
        <f t="shared" si="109"/>
        <v>0</v>
      </c>
      <c r="H466" s="126">
        <f t="shared" si="109"/>
        <v>0</v>
      </c>
      <c r="I466" s="126">
        <f t="shared" si="109"/>
        <v>0</v>
      </c>
    </row>
    <row r="467" spans="1:16" s="215" customFormat="1" ht="28" x14ac:dyDescent="0.25">
      <c r="A467" s="412" t="s">
        <v>678</v>
      </c>
      <c r="B467" s="219" t="s">
        <v>21</v>
      </c>
      <c r="C467" s="255">
        <f>D467+E467+F467+G467+H467+I467</f>
        <v>6313.27</v>
      </c>
      <c r="D467" s="205">
        <v>0</v>
      </c>
      <c r="E467" s="205">
        <f>500+1000</f>
        <v>1500</v>
      </c>
      <c r="F467" s="205">
        <f>5813.27-1000</f>
        <v>4813.2700000000004</v>
      </c>
      <c r="G467" s="205">
        <v>0</v>
      </c>
      <c r="H467" s="205">
        <v>0</v>
      </c>
      <c r="I467" s="205">
        <v>0</v>
      </c>
      <c r="J467" s="624" t="s">
        <v>679</v>
      </c>
      <c r="K467" s="691"/>
      <c r="L467" s="691"/>
      <c r="M467" s="691"/>
      <c r="N467" s="691"/>
    </row>
    <row r="468" spans="1:16" s="214" customFormat="1" ht="12" customHeight="1" x14ac:dyDescent="0.25">
      <c r="A468" s="218"/>
      <c r="B468" s="220" t="s">
        <v>22</v>
      </c>
      <c r="C468" s="255">
        <f>D468+E468+F468+G468+H468+I468</f>
        <v>6313.27</v>
      </c>
      <c r="D468" s="205">
        <v>0</v>
      </c>
      <c r="E468" s="205">
        <f>500+1000</f>
        <v>1500</v>
      </c>
      <c r="F468" s="205">
        <f>5813.27-1000</f>
        <v>4813.2700000000004</v>
      </c>
      <c r="G468" s="205">
        <v>0</v>
      </c>
      <c r="H468" s="205">
        <v>0</v>
      </c>
      <c r="I468" s="205">
        <v>0</v>
      </c>
      <c r="J468" s="692"/>
      <c r="K468" s="691"/>
      <c r="L468" s="691"/>
      <c r="M468" s="691"/>
      <c r="N468" s="691"/>
    </row>
    <row r="469" spans="1:16" ht="13" x14ac:dyDescent="0.3">
      <c r="A469" s="658" t="s">
        <v>79</v>
      </c>
      <c r="B469" s="659"/>
      <c r="C469" s="659"/>
      <c r="D469" s="659"/>
      <c r="E469" s="659"/>
      <c r="F469" s="659"/>
      <c r="G469" s="659"/>
      <c r="H469" s="659"/>
      <c r="I469" s="709"/>
    </row>
    <row r="470" spans="1:16" x14ac:dyDescent="0.25">
      <c r="A470" s="31" t="s">
        <v>24</v>
      </c>
      <c r="B470" s="35" t="s">
        <v>21</v>
      </c>
      <c r="C470" s="72">
        <f t="shared" ref="C470:C492" si="110">D470+E470+F470+G470+H470+I470</f>
        <v>470109.24</v>
      </c>
      <c r="D470" s="72">
        <f>D472</f>
        <v>0</v>
      </c>
      <c r="E470" s="72">
        <f t="shared" ref="E470:I471" si="111">E472</f>
        <v>36071</v>
      </c>
      <c r="F470" s="72">
        <f t="shared" si="111"/>
        <v>150528.31</v>
      </c>
      <c r="G470" s="72">
        <f t="shared" si="111"/>
        <v>125360.93</v>
      </c>
      <c r="H470" s="72">
        <f t="shared" si="111"/>
        <v>105397</v>
      </c>
      <c r="I470" s="72">
        <f t="shared" si="111"/>
        <v>52752</v>
      </c>
    </row>
    <row r="471" spans="1:16" x14ac:dyDescent="0.25">
      <c r="A471" s="21" t="s">
        <v>48</v>
      </c>
      <c r="B471" s="41" t="s">
        <v>22</v>
      </c>
      <c r="C471" s="72">
        <f t="shared" si="110"/>
        <v>470109.24</v>
      </c>
      <c r="D471" s="72">
        <f>D473</f>
        <v>0</v>
      </c>
      <c r="E471" s="72">
        <f t="shared" si="111"/>
        <v>36071</v>
      </c>
      <c r="F471" s="72">
        <f t="shared" si="111"/>
        <v>150528.31</v>
      </c>
      <c r="G471" s="72">
        <f t="shared" si="111"/>
        <v>125360.93</v>
      </c>
      <c r="H471" s="72">
        <f t="shared" si="111"/>
        <v>105397</v>
      </c>
      <c r="I471" s="72">
        <f t="shared" si="111"/>
        <v>52752</v>
      </c>
    </row>
    <row r="472" spans="1:16" ht="13" x14ac:dyDescent="0.3">
      <c r="A472" s="194" t="s">
        <v>46</v>
      </c>
      <c r="B472" s="191" t="s">
        <v>21</v>
      </c>
      <c r="C472" s="192">
        <f t="shared" si="110"/>
        <v>470109.24</v>
      </c>
      <c r="D472" s="192">
        <f>D474+D478</f>
        <v>0</v>
      </c>
      <c r="E472" s="192">
        <f t="shared" ref="E472:I473" si="112">E474+E478</f>
        <v>36071</v>
      </c>
      <c r="F472" s="192">
        <f t="shared" si="112"/>
        <v>150528.31</v>
      </c>
      <c r="G472" s="192">
        <f t="shared" si="112"/>
        <v>125360.93</v>
      </c>
      <c r="H472" s="192">
        <f t="shared" si="112"/>
        <v>105397</v>
      </c>
      <c r="I472" s="192">
        <f t="shared" si="112"/>
        <v>52752</v>
      </c>
    </row>
    <row r="473" spans="1:16" ht="13" x14ac:dyDescent="0.3">
      <c r="A473" s="44" t="s">
        <v>51</v>
      </c>
      <c r="B473" s="193" t="s">
        <v>22</v>
      </c>
      <c r="C473" s="192">
        <f t="shared" si="110"/>
        <v>470109.24</v>
      </c>
      <c r="D473" s="192">
        <f>D475+D479</f>
        <v>0</v>
      </c>
      <c r="E473" s="192">
        <f t="shared" si="112"/>
        <v>36071</v>
      </c>
      <c r="F473" s="192">
        <f t="shared" si="112"/>
        <v>150528.31</v>
      </c>
      <c r="G473" s="192">
        <f t="shared" si="112"/>
        <v>125360.93</v>
      </c>
      <c r="H473" s="192">
        <f t="shared" si="112"/>
        <v>105397</v>
      </c>
      <c r="I473" s="192">
        <f t="shared" si="112"/>
        <v>52752</v>
      </c>
    </row>
    <row r="474" spans="1:16" s="569" customFormat="1" ht="26" x14ac:dyDescent="0.3">
      <c r="A474" s="567" t="s">
        <v>878</v>
      </c>
      <c r="B474" s="568" t="s">
        <v>21</v>
      </c>
      <c r="C474" s="324">
        <f>D474+E474+F474+G474+H474+I474</f>
        <v>382119</v>
      </c>
      <c r="D474" s="324">
        <f>D476</f>
        <v>0</v>
      </c>
      <c r="E474" s="324">
        <f t="shared" ref="E474:I475" si="113">E476</f>
        <v>13176</v>
      </c>
      <c r="F474" s="324">
        <f t="shared" si="113"/>
        <v>105397</v>
      </c>
      <c r="G474" s="324">
        <f t="shared" si="113"/>
        <v>105397</v>
      </c>
      <c r="H474" s="324">
        <f t="shared" si="113"/>
        <v>105397</v>
      </c>
      <c r="I474" s="324">
        <f t="shared" si="113"/>
        <v>52752</v>
      </c>
    </row>
    <row r="475" spans="1:16" s="569" customFormat="1" ht="13" x14ac:dyDescent="0.3">
      <c r="A475" s="570"/>
      <c r="B475" s="571" t="s">
        <v>22</v>
      </c>
      <c r="C475" s="324">
        <f>D475+E475+F475+G475+H475+I475</f>
        <v>382119</v>
      </c>
      <c r="D475" s="324">
        <f>D477</f>
        <v>0</v>
      </c>
      <c r="E475" s="324">
        <f t="shared" si="113"/>
        <v>13176</v>
      </c>
      <c r="F475" s="324">
        <f t="shared" si="113"/>
        <v>105397</v>
      </c>
      <c r="G475" s="324">
        <f t="shared" si="113"/>
        <v>105397</v>
      </c>
      <c r="H475" s="324">
        <f t="shared" si="113"/>
        <v>105397</v>
      </c>
      <c r="I475" s="324">
        <f t="shared" si="113"/>
        <v>52752</v>
      </c>
    </row>
    <row r="476" spans="1:16" s="573" customFormat="1" ht="41.25" customHeight="1" x14ac:dyDescent="0.25">
      <c r="A476" s="572" t="s">
        <v>877</v>
      </c>
      <c r="B476" s="568" t="s">
        <v>21</v>
      </c>
      <c r="C476" s="324">
        <f>D476+E476+F476+G476+H476+I476</f>
        <v>382119</v>
      </c>
      <c r="D476" s="324">
        <f>D477</f>
        <v>0</v>
      </c>
      <c r="E476" s="324">
        <f t="shared" ref="E476:I476" si="114">E477</f>
        <v>13176</v>
      </c>
      <c r="F476" s="324">
        <f t="shared" si="114"/>
        <v>105397</v>
      </c>
      <c r="G476" s="324">
        <f t="shared" si="114"/>
        <v>105397</v>
      </c>
      <c r="H476" s="324">
        <f t="shared" si="114"/>
        <v>105397</v>
      </c>
      <c r="I476" s="324">
        <f t="shared" si="114"/>
        <v>52752</v>
      </c>
      <c r="J476" s="755" t="s">
        <v>879</v>
      </c>
      <c r="K476" s="756"/>
      <c r="L476" s="756"/>
      <c r="M476" s="756"/>
      <c r="N476" s="756"/>
      <c r="O476" s="756"/>
      <c r="P476" s="652"/>
    </row>
    <row r="477" spans="1:16" s="573" customFormat="1" ht="15" customHeight="1" x14ac:dyDescent="0.25">
      <c r="A477" s="574" t="s">
        <v>286</v>
      </c>
      <c r="B477" s="571" t="s">
        <v>22</v>
      </c>
      <c r="C477" s="324">
        <f>D477+E477+F477+G477+H477+I477</f>
        <v>382119</v>
      </c>
      <c r="D477" s="324">
        <v>0</v>
      </c>
      <c r="E477" s="324">
        <v>13176</v>
      </c>
      <c r="F477" s="324">
        <v>105397</v>
      </c>
      <c r="G477" s="324">
        <v>105397</v>
      </c>
      <c r="H477" s="324">
        <v>105397</v>
      </c>
      <c r="I477" s="324">
        <v>52752</v>
      </c>
      <c r="J477" s="755"/>
      <c r="K477" s="756"/>
      <c r="L477" s="756"/>
      <c r="M477" s="756"/>
      <c r="N477" s="756"/>
      <c r="O477" s="756"/>
      <c r="P477" s="652"/>
    </row>
    <row r="478" spans="1:16" ht="13" x14ac:dyDescent="0.3">
      <c r="A478" s="19" t="s">
        <v>78</v>
      </c>
      <c r="B478" s="73" t="s">
        <v>21</v>
      </c>
      <c r="C478" s="72">
        <f t="shared" si="110"/>
        <v>87990.239999999991</v>
      </c>
      <c r="D478" s="72">
        <f>D482</f>
        <v>0</v>
      </c>
      <c r="E478" s="72">
        <f t="shared" ref="E478:I479" si="115">E482</f>
        <v>22895</v>
      </c>
      <c r="F478" s="72">
        <f t="shared" si="115"/>
        <v>45131.310000000005</v>
      </c>
      <c r="G478" s="72">
        <f t="shared" si="115"/>
        <v>19963.93</v>
      </c>
      <c r="H478" s="72">
        <f t="shared" si="115"/>
        <v>0</v>
      </c>
      <c r="I478" s="72">
        <f t="shared" si="115"/>
        <v>0</v>
      </c>
    </row>
    <row r="479" spans="1:16" ht="13" x14ac:dyDescent="0.3">
      <c r="A479" s="16"/>
      <c r="B479" s="40" t="s">
        <v>22</v>
      </c>
      <c r="C479" s="72">
        <f t="shared" si="110"/>
        <v>87990.239999999991</v>
      </c>
      <c r="D479" s="72">
        <f>D483</f>
        <v>0</v>
      </c>
      <c r="E479" s="72">
        <f t="shared" si="115"/>
        <v>22895</v>
      </c>
      <c r="F479" s="72">
        <f t="shared" si="115"/>
        <v>45131.310000000005</v>
      </c>
      <c r="G479" s="72">
        <f t="shared" si="115"/>
        <v>19963.93</v>
      </c>
      <c r="H479" s="72">
        <f t="shared" si="115"/>
        <v>0</v>
      </c>
      <c r="I479" s="72">
        <f t="shared" si="115"/>
        <v>0</v>
      </c>
    </row>
    <row r="480" spans="1:16" x14ac:dyDescent="0.25">
      <c r="A480" s="31" t="s">
        <v>66</v>
      </c>
      <c r="B480" s="24" t="s">
        <v>21</v>
      </c>
      <c r="C480" s="72">
        <f t="shared" si="110"/>
        <v>87990.239999999991</v>
      </c>
      <c r="D480" s="72">
        <f>D482</f>
        <v>0</v>
      </c>
      <c r="E480" s="72">
        <f t="shared" ref="E480:I483" si="116">E482</f>
        <v>22895</v>
      </c>
      <c r="F480" s="72">
        <f t="shared" si="116"/>
        <v>45131.310000000005</v>
      </c>
      <c r="G480" s="72">
        <f t="shared" si="116"/>
        <v>19963.93</v>
      </c>
      <c r="H480" s="72">
        <f t="shared" si="116"/>
        <v>0</v>
      </c>
      <c r="I480" s="72">
        <f t="shared" si="116"/>
        <v>0</v>
      </c>
    </row>
    <row r="481" spans="1:15" x14ac:dyDescent="0.25">
      <c r="A481" s="31"/>
      <c r="B481" s="26" t="s">
        <v>22</v>
      </c>
      <c r="C481" s="72">
        <f t="shared" si="110"/>
        <v>87990.239999999991</v>
      </c>
      <c r="D481" s="72">
        <f>D483</f>
        <v>0</v>
      </c>
      <c r="E481" s="72">
        <f t="shared" si="116"/>
        <v>22895</v>
      </c>
      <c r="F481" s="72">
        <f t="shared" si="116"/>
        <v>45131.310000000005</v>
      </c>
      <c r="G481" s="72">
        <f t="shared" si="116"/>
        <v>19963.93</v>
      </c>
      <c r="H481" s="72">
        <f t="shared" si="116"/>
        <v>0</v>
      </c>
      <c r="I481" s="72">
        <f t="shared" si="116"/>
        <v>0</v>
      </c>
    </row>
    <row r="482" spans="1:15" ht="13" x14ac:dyDescent="0.3">
      <c r="A482" s="75" t="s">
        <v>50</v>
      </c>
      <c r="B482" s="191" t="s">
        <v>21</v>
      </c>
      <c r="C482" s="192">
        <f t="shared" si="110"/>
        <v>87990.239999999991</v>
      </c>
      <c r="D482" s="192">
        <f>D484</f>
        <v>0</v>
      </c>
      <c r="E482" s="192">
        <f t="shared" si="116"/>
        <v>22895</v>
      </c>
      <c r="F482" s="192">
        <f t="shared" si="116"/>
        <v>45131.310000000005</v>
      </c>
      <c r="G482" s="192">
        <f t="shared" si="116"/>
        <v>19963.93</v>
      </c>
      <c r="H482" s="192">
        <f t="shared" si="116"/>
        <v>0</v>
      </c>
      <c r="I482" s="192">
        <f t="shared" si="116"/>
        <v>0</v>
      </c>
    </row>
    <row r="483" spans="1:15" ht="13" x14ac:dyDescent="0.3">
      <c r="A483" s="44"/>
      <c r="B483" s="193" t="s">
        <v>22</v>
      </c>
      <c r="C483" s="192">
        <f t="shared" si="110"/>
        <v>87990.239999999991</v>
      </c>
      <c r="D483" s="192">
        <f>D485</f>
        <v>0</v>
      </c>
      <c r="E483" s="192">
        <f t="shared" si="116"/>
        <v>22895</v>
      </c>
      <c r="F483" s="192">
        <f t="shared" si="116"/>
        <v>45131.310000000005</v>
      </c>
      <c r="G483" s="192">
        <f t="shared" si="116"/>
        <v>19963.93</v>
      </c>
      <c r="H483" s="192">
        <f t="shared" si="116"/>
        <v>0</v>
      </c>
      <c r="I483" s="192">
        <f t="shared" si="116"/>
        <v>0</v>
      </c>
    </row>
    <row r="484" spans="1:15" x14ac:dyDescent="0.25">
      <c r="A484" s="81" t="s">
        <v>81</v>
      </c>
      <c r="B484" s="35" t="s">
        <v>21</v>
      </c>
      <c r="C484" s="72">
        <f t="shared" si="110"/>
        <v>87990.239999999991</v>
      </c>
      <c r="D484" s="72">
        <f>D486+D488+D490+D492+D494+D496+D498+D500+D502+D504</f>
        <v>0</v>
      </c>
      <c r="E484" s="72">
        <f t="shared" ref="E484:I485" si="117">E486+E488+E490+E492+E494+E496+E498+E500+E502+E504</f>
        <v>22895</v>
      </c>
      <c r="F484" s="72">
        <f t="shared" si="117"/>
        <v>45131.310000000005</v>
      </c>
      <c r="G484" s="72">
        <f t="shared" si="117"/>
        <v>19963.93</v>
      </c>
      <c r="H484" s="72">
        <f t="shared" si="117"/>
        <v>0</v>
      </c>
      <c r="I484" s="72">
        <f t="shared" si="117"/>
        <v>0</v>
      </c>
    </row>
    <row r="485" spans="1:15" x14ac:dyDescent="0.25">
      <c r="A485" s="12"/>
      <c r="B485" s="41" t="s">
        <v>22</v>
      </c>
      <c r="C485" s="72">
        <f t="shared" si="110"/>
        <v>87990.239999999991</v>
      </c>
      <c r="D485" s="72">
        <f>D487+D489+D491+D493+D495+D497+D499+D501+D503+D505</f>
        <v>0</v>
      </c>
      <c r="E485" s="72">
        <f t="shared" si="117"/>
        <v>22895</v>
      </c>
      <c r="F485" s="72">
        <f t="shared" si="117"/>
        <v>45131.310000000005</v>
      </c>
      <c r="G485" s="72">
        <f t="shared" si="117"/>
        <v>19963.93</v>
      </c>
      <c r="H485" s="72">
        <f t="shared" si="117"/>
        <v>0</v>
      </c>
      <c r="I485" s="72">
        <f t="shared" si="117"/>
        <v>0</v>
      </c>
    </row>
    <row r="486" spans="1:15" s="212" customFormat="1" ht="119.25" customHeight="1" x14ac:dyDescent="0.25">
      <c r="A486" s="526" t="s">
        <v>709</v>
      </c>
      <c r="B486" s="242" t="s">
        <v>21</v>
      </c>
      <c r="C486" s="64">
        <f t="shared" si="110"/>
        <v>21592.760000000002</v>
      </c>
      <c r="D486" s="64">
        <v>0</v>
      </c>
      <c r="E486" s="277">
        <v>523</v>
      </c>
      <c r="F486" s="64">
        <v>10000</v>
      </c>
      <c r="G486" s="64">
        <v>11069.76</v>
      </c>
      <c r="H486" s="64">
        <v>0</v>
      </c>
      <c r="I486" s="64">
        <v>0</v>
      </c>
      <c r="J486" s="402"/>
    </row>
    <row r="487" spans="1:15" s="27" customFormat="1" ht="15.75" customHeight="1" x14ac:dyDescent="0.25">
      <c r="A487" s="218"/>
      <c r="B487" s="229" t="s">
        <v>22</v>
      </c>
      <c r="C487" s="64">
        <f t="shared" si="110"/>
        <v>21592.760000000002</v>
      </c>
      <c r="D487" s="64">
        <v>0</v>
      </c>
      <c r="E487" s="277">
        <v>523</v>
      </c>
      <c r="F487" s="64">
        <v>10000</v>
      </c>
      <c r="G487" s="64">
        <v>11069.76</v>
      </c>
      <c r="H487" s="64">
        <v>0</v>
      </c>
      <c r="I487" s="64">
        <v>0</v>
      </c>
    </row>
    <row r="488" spans="1:15" s="215" customFormat="1" ht="38.25" customHeight="1" x14ac:dyDescent="0.25">
      <c r="A488" s="449" t="s">
        <v>668</v>
      </c>
      <c r="B488" s="242" t="s">
        <v>21</v>
      </c>
      <c r="C488" s="255">
        <f t="shared" si="110"/>
        <v>5682.43</v>
      </c>
      <c r="D488" s="255">
        <v>0</v>
      </c>
      <c r="E488" s="281">
        <v>500</v>
      </c>
      <c r="F488" s="255">
        <f>5682.43-500</f>
        <v>5182.43</v>
      </c>
      <c r="G488" s="255">
        <v>0</v>
      </c>
      <c r="H488" s="255">
        <v>0</v>
      </c>
      <c r="I488" s="255">
        <v>0</v>
      </c>
      <c r="J488" s="742"/>
      <c r="K488" s="743"/>
      <c r="L488" s="743"/>
      <c r="M488" s="743"/>
      <c r="N488" s="743"/>
      <c r="O488" s="743"/>
    </row>
    <row r="489" spans="1:15" s="27" customFormat="1" ht="15.75" customHeight="1" x14ac:dyDescent="0.25">
      <c r="A489" s="218"/>
      <c r="B489" s="229" t="s">
        <v>22</v>
      </c>
      <c r="C489" s="64">
        <f t="shared" si="110"/>
        <v>5682.43</v>
      </c>
      <c r="D489" s="64">
        <v>0</v>
      </c>
      <c r="E489" s="277">
        <v>500</v>
      </c>
      <c r="F489" s="64">
        <f>5682.43-500</f>
        <v>5182.43</v>
      </c>
      <c r="G489" s="64">
        <v>0</v>
      </c>
      <c r="H489" s="64">
        <v>0</v>
      </c>
      <c r="I489" s="64">
        <v>0</v>
      </c>
      <c r="J489" s="742"/>
      <c r="K489" s="743"/>
      <c r="L489" s="743"/>
      <c r="M489" s="743"/>
      <c r="N489" s="743"/>
      <c r="O489" s="743"/>
    </row>
    <row r="490" spans="1:15" s="215" customFormat="1" ht="38.25" customHeight="1" x14ac:dyDescent="0.25">
      <c r="A490" s="376" t="s">
        <v>669</v>
      </c>
      <c r="B490" s="242" t="s">
        <v>21</v>
      </c>
      <c r="C490" s="255">
        <f t="shared" si="110"/>
        <v>3494.38</v>
      </c>
      <c r="D490" s="255">
        <v>0</v>
      </c>
      <c r="E490" s="281">
        <v>500</v>
      </c>
      <c r="F490" s="255">
        <f>3494.38-500</f>
        <v>2994.38</v>
      </c>
      <c r="G490" s="255">
        <v>0</v>
      </c>
      <c r="H490" s="255">
        <v>0</v>
      </c>
      <c r="I490" s="255">
        <v>0</v>
      </c>
      <c r="J490" s="744" t="s">
        <v>760</v>
      </c>
      <c r="K490" s="745"/>
      <c r="L490" s="745"/>
      <c r="M490" s="745"/>
      <c r="N490" s="745"/>
      <c r="O490" s="745"/>
    </row>
    <row r="491" spans="1:15" s="27" customFormat="1" ht="15.75" customHeight="1" x14ac:dyDescent="0.25">
      <c r="A491" s="218" t="s">
        <v>286</v>
      </c>
      <c r="B491" s="229" t="s">
        <v>22</v>
      </c>
      <c r="C491" s="64">
        <f t="shared" si="110"/>
        <v>3494.38</v>
      </c>
      <c r="D491" s="64">
        <v>0</v>
      </c>
      <c r="E491" s="277">
        <v>500</v>
      </c>
      <c r="F491" s="64">
        <f>3494.38-500</f>
        <v>2994.38</v>
      </c>
      <c r="G491" s="64">
        <v>0</v>
      </c>
      <c r="H491" s="64">
        <v>0</v>
      </c>
      <c r="I491" s="64">
        <v>0</v>
      </c>
      <c r="J491" s="744"/>
      <c r="K491" s="745"/>
      <c r="L491" s="745"/>
      <c r="M491" s="745"/>
      <c r="N491" s="745"/>
      <c r="O491" s="745"/>
    </row>
    <row r="492" spans="1:15" s="215" customFormat="1" ht="26.25" customHeight="1" x14ac:dyDescent="0.25">
      <c r="A492" s="525" t="s">
        <v>670</v>
      </c>
      <c r="B492" s="242" t="s">
        <v>21</v>
      </c>
      <c r="C492" s="255">
        <f t="shared" si="110"/>
        <v>3234.45</v>
      </c>
      <c r="D492" s="255">
        <v>0</v>
      </c>
      <c r="E492" s="281">
        <v>2500</v>
      </c>
      <c r="F492" s="255">
        <f>3234.45-2500</f>
        <v>734.44999999999982</v>
      </c>
      <c r="G492" s="255">
        <v>0</v>
      </c>
      <c r="H492" s="255">
        <v>0</v>
      </c>
      <c r="I492" s="255">
        <v>0</v>
      </c>
      <c r="J492" s="746" t="s">
        <v>761</v>
      </c>
      <c r="K492" s="747"/>
      <c r="L492" s="747"/>
      <c r="M492" s="747"/>
      <c r="N492" s="747"/>
      <c r="O492" s="747"/>
    </row>
    <row r="493" spans="1:15" s="264" customFormat="1" ht="15.75" customHeight="1" x14ac:dyDescent="0.25">
      <c r="A493" s="218" t="s">
        <v>286</v>
      </c>
      <c r="B493" s="229" t="s">
        <v>22</v>
      </c>
      <c r="C493" s="255">
        <f>D493+E493+F493+G493+H493+I493</f>
        <v>3234.45</v>
      </c>
      <c r="D493" s="255">
        <v>0</v>
      </c>
      <c r="E493" s="281">
        <v>2500</v>
      </c>
      <c r="F493" s="64">
        <f>3234.45-2500</f>
        <v>734.44999999999982</v>
      </c>
      <c r="G493" s="255">
        <v>0</v>
      </c>
      <c r="H493" s="255">
        <v>0</v>
      </c>
      <c r="I493" s="255">
        <v>0</v>
      </c>
      <c r="J493" s="746"/>
      <c r="K493" s="747"/>
      <c r="L493" s="747"/>
      <c r="M493" s="747"/>
      <c r="N493" s="747"/>
      <c r="O493" s="747"/>
    </row>
    <row r="494" spans="1:15" s="264" customFormat="1" ht="69" customHeight="1" x14ac:dyDescent="0.25">
      <c r="A494" s="523" t="s">
        <v>671</v>
      </c>
      <c r="B494" s="219" t="s">
        <v>21</v>
      </c>
      <c r="C494" s="205">
        <f t="shared" ref="C494" si="118">D494+E494+F494+G494+H494+I494</f>
        <v>1873.61</v>
      </c>
      <c r="D494" s="205">
        <v>0</v>
      </c>
      <c r="E494" s="278">
        <v>0</v>
      </c>
      <c r="F494" s="255">
        <v>1873.61</v>
      </c>
      <c r="G494" s="205">
        <v>0</v>
      </c>
      <c r="H494" s="205">
        <v>0</v>
      </c>
      <c r="I494" s="205">
        <v>0</v>
      </c>
      <c r="J494" s="748" t="s">
        <v>294</v>
      </c>
      <c r="K494" s="749"/>
      <c r="L494" s="749"/>
      <c r="M494" s="749"/>
      <c r="N494" s="749"/>
      <c r="O494" s="749"/>
    </row>
    <row r="495" spans="1:15" s="264" customFormat="1" ht="15.75" customHeight="1" x14ac:dyDescent="0.25">
      <c r="A495" s="204" t="s">
        <v>286</v>
      </c>
      <c r="B495" s="220" t="s">
        <v>22</v>
      </c>
      <c r="C495" s="205">
        <f>D495+E495+F495+G495+H495+I495</f>
        <v>1873.61</v>
      </c>
      <c r="D495" s="205">
        <v>0</v>
      </c>
      <c r="E495" s="278">
        <v>0</v>
      </c>
      <c r="F495" s="255">
        <v>1873.61</v>
      </c>
      <c r="G495" s="205">
        <v>0</v>
      </c>
      <c r="H495" s="205">
        <v>0</v>
      </c>
      <c r="I495" s="205">
        <v>0</v>
      </c>
      <c r="J495" s="748"/>
      <c r="K495" s="749"/>
      <c r="L495" s="749"/>
      <c r="M495" s="749"/>
      <c r="N495" s="749"/>
      <c r="O495" s="749"/>
    </row>
    <row r="496" spans="1:15" s="264" customFormat="1" ht="40.5" customHeight="1" x14ac:dyDescent="0.25">
      <c r="A496" s="524" t="s">
        <v>672</v>
      </c>
      <c r="B496" s="219" t="s">
        <v>21</v>
      </c>
      <c r="C496" s="205">
        <f t="shared" ref="C496" si="119">D496+E496+F496+G496+H496+I496</f>
        <v>2240.29</v>
      </c>
      <c r="D496" s="205">
        <v>0</v>
      </c>
      <c r="E496" s="278">
        <v>2000</v>
      </c>
      <c r="F496" s="255">
        <f>2240.29-2000</f>
        <v>240.28999999999996</v>
      </c>
      <c r="G496" s="205">
        <v>0</v>
      </c>
      <c r="H496" s="205">
        <v>0</v>
      </c>
      <c r="I496" s="205">
        <v>0</v>
      </c>
      <c r="J496" s="750" t="s">
        <v>295</v>
      </c>
      <c r="K496" s="751"/>
      <c r="L496" s="751"/>
      <c r="M496" s="751"/>
      <c r="N496" s="751"/>
      <c r="O496" s="751"/>
    </row>
    <row r="497" spans="1:15" s="27" customFormat="1" ht="15.75" customHeight="1" x14ac:dyDescent="0.25">
      <c r="A497" s="204" t="s">
        <v>286</v>
      </c>
      <c r="B497" s="220" t="s">
        <v>22</v>
      </c>
      <c r="C497" s="72">
        <f>D497+E497+F497+G497+H497+I497</f>
        <v>2240.29</v>
      </c>
      <c r="D497" s="72">
        <v>0</v>
      </c>
      <c r="E497" s="283">
        <v>2000</v>
      </c>
      <c r="F497" s="64">
        <f>2240.29-2000</f>
        <v>240.28999999999996</v>
      </c>
      <c r="G497" s="72">
        <v>0</v>
      </c>
      <c r="H497" s="72">
        <v>0</v>
      </c>
      <c r="I497" s="72">
        <v>0</v>
      </c>
      <c r="J497" s="750"/>
      <c r="K497" s="751"/>
      <c r="L497" s="751"/>
      <c r="M497" s="751"/>
      <c r="N497" s="751"/>
      <c r="O497" s="751"/>
    </row>
    <row r="498" spans="1:15" s="269" customFormat="1" ht="40.5" customHeight="1" x14ac:dyDescent="0.25">
      <c r="A498" s="521" t="s">
        <v>673</v>
      </c>
      <c r="B498" s="219" t="s">
        <v>21</v>
      </c>
      <c r="C498" s="205">
        <f t="shared" ref="C498" si="120">D498+E498+F498+G498+H498+I498</f>
        <v>238</v>
      </c>
      <c r="D498" s="205">
        <v>0</v>
      </c>
      <c r="E498" s="278">
        <v>238</v>
      </c>
      <c r="F498" s="72">
        <v>0</v>
      </c>
      <c r="G498" s="205">
        <v>0</v>
      </c>
      <c r="H498" s="205">
        <v>0</v>
      </c>
      <c r="I498" s="205">
        <v>0</v>
      </c>
      <c r="J498" s="742"/>
      <c r="K498" s="743"/>
      <c r="L498" s="743"/>
      <c r="M498" s="743"/>
      <c r="N498" s="743"/>
      <c r="O498" s="743"/>
    </row>
    <row r="499" spans="1:15" s="27" customFormat="1" ht="15.75" customHeight="1" x14ac:dyDescent="0.25">
      <c r="A499" s="204" t="s">
        <v>286</v>
      </c>
      <c r="B499" s="220" t="s">
        <v>22</v>
      </c>
      <c r="C499" s="72">
        <f>D499+E499+F499+G499+H499+I499</f>
        <v>238</v>
      </c>
      <c r="D499" s="72">
        <v>0</v>
      </c>
      <c r="E499" s="283">
        <v>238</v>
      </c>
      <c r="F499" s="72">
        <v>0</v>
      </c>
      <c r="G499" s="72">
        <v>0</v>
      </c>
      <c r="H499" s="72">
        <v>0</v>
      </c>
      <c r="I499" s="72">
        <v>0</v>
      </c>
      <c r="J499" s="742"/>
      <c r="K499" s="743"/>
      <c r="L499" s="743"/>
      <c r="M499" s="743"/>
      <c r="N499" s="743"/>
      <c r="O499" s="743"/>
    </row>
    <row r="500" spans="1:15" s="215" customFormat="1" ht="30.75" customHeight="1" x14ac:dyDescent="0.25">
      <c r="A500" s="522" t="s">
        <v>674</v>
      </c>
      <c r="B500" s="219" t="s">
        <v>21</v>
      </c>
      <c r="C500" s="205">
        <f t="shared" ref="C500" si="121">D500+E500+F500+G500+H500+I500</f>
        <v>10134</v>
      </c>
      <c r="D500" s="205">
        <v>0</v>
      </c>
      <c r="E500" s="278">
        <f>10134-10000</f>
        <v>134</v>
      </c>
      <c r="F500" s="72">
        <v>10000</v>
      </c>
      <c r="G500" s="205">
        <v>0</v>
      </c>
      <c r="H500" s="205">
        <v>0</v>
      </c>
      <c r="I500" s="205">
        <v>0</v>
      </c>
      <c r="J500" s="626" t="s">
        <v>759</v>
      </c>
      <c r="K500" s="627"/>
      <c r="L500" s="627"/>
      <c r="M500" s="627"/>
      <c r="N500" s="627"/>
      <c r="O500" s="627"/>
    </row>
    <row r="501" spans="1:15" s="216" customFormat="1" ht="15.75" customHeight="1" x14ac:dyDescent="0.25">
      <c r="A501" s="204" t="s">
        <v>286</v>
      </c>
      <c r="B501" s="220" t="s">
        <v>22</v>
      </c>
      <c r="C501" s="205">
        <f>D501+E501+F501+G501+H501+I501</f>
        <v>10134</v>
      </c>
      <c r="D501" s="205">
        <v>0</v>
      </c>
      <c r="E501" s="278">
        <f>10134-10000</f>
        <v>134</v>
      </c>
      <c r="F501" s="72">
        <v>10000</v>
      </c>
      <c r="G501" s="205">
        <v>0</v>
      </c>
      <c r="H501" s="205">
        <v>0</v>
      </c>
      <c r="I501" s="205">
        <v>0</v>
      </c>
      <c r="J501" s="626"/>
      <c r="K501" s="627"/>
      <c r="L501" s="627"/>
      <c r="M501" s="627"/>
      <c r="N501" s="627"/>
      <c r="O501" s="627"/>
    </row>
    <row r="502" spans="1:15" s="215" customFormat="1" ht="40.5" customHeight="1" x14ac:dyDescent="0.3">
      <c r="A502" s="456" t="s">
        <v>675</v>
      </c>
      <c r="B502" s="242" t="s">
        <v>21</v>
      </c>
      <c r="C502" s="255">
        <f t="shared" ref="C502" si="122">D502+E502+F502+G502+H502+I502</f>
        <v>19868.89</v>
      </c>
      <c r="D502" s="255">
        <v>0</v>
      </c>
      <c r="E502" s="281">
        <v>500</v>
      </c>
      <c r="F502" s="64">
        <v>10474.719999999999</v>
      </c>
      <c r="G502" s="400">
        <v>8894.17</v>
      </c>
      <c r="H502" s="255">
        <v>0</v>
      </c>
      <c r="I502" s="255">
        <v>0</v>
      </c>
      <c r="J502" s="624" t="s">
        <v>891</v>
      </c>
      <c r="K502" s="625"/>
      <c r="L502" s="625"/>
      <c r="M502" s="625"/>
      <c r="N502" s="625"/>
      <c r="O502" s="625"/>
    </row>
    <row r="503" spans="1:15" s="216" customFormat="1" ht="15.75" customHeight="1" x14ac:dyDescent="0.3">
      <c r="A503" s="218" t="s">
        <v>286</v>
      </c>
      <c r="B503" s="229" t="s">
        <v>22</v>
      </c>
      <c r="C503" s="255">
        <f>D503+E503+F503+G503+H503+I503</f>
        <v>19868.89</v>
      </c>
      <c r="D503" s="255">
        <v>0</v>
      </c>
      <c r="E503" s="281">
        <v>500</v>
      </c>
      <c r="F503" s="64">
        <v>10474.719999999999</v>
      </c>
      <c r="G503" s="400">
        <v>8894.17</v>
      </c>
      <c r="H503" s="255">
        <v>0</v>
      </c>
      <c r="I503" s="255">
        <v>0</v>
      </c>
      <c r="J503" s="624"/>
      <c r="K503" s="625"/>
      <c r="L503" s="625"/>
      <c r="M503" s="625"/>
      <c r="N503" s="625"/>
      <c r="O503" s="625"/>
    </row>
    <row r="504" spans="1:15" s="215" customFormat="1" ht="26.25" customHeight="1" x14ac:dyDescent="0.3">
      <c r="A504" s="358" t="s">
        <v>676</v>
      </c>
      <c r="B504" s="242" t="s">
        <v>21</v>
      </c>
      <c r="C504" s="255">
        <f t="shared" ref="C504" si="123">D504+E504+F504+G504+H504+I504</f>
        <v>19631.43</v>
      </c>
      <c r="D504" s="255">
        <v>0</v>
      </c>
      <c r="E504" s="281">
        <f>6000+10000</f>
        <v>16000</v>
      </c>
      <c r="F504" s="255">
        <f>19631.43-16000</f>
        <v>3631.4300000000003</v>
      </c>
      <c r="G504" s="400">
        <v>0</v>
      </c>
      <c r="H504" s="255">
        <v>0</v>
      </c>
      <c r="I504" s="255">
        <v>0</v>
      </c>
      <c r="J504" s="626"/>
      <c r="K504" s="627"/>
      <c r="L504" s="627"/>
      <c r="M504" s="627"/>
      <c r="N504" s="627"/>
      <c r="O504" s="627"/>
    </row>
    <row r="505" spans="1:15" s="216" customFormat="1" ht="15.75" customHeight="1" x14ac:dyDescent="0.3">
      <c r="A505" s="218" t="s">
        <v>286</v>
      </c>
      <c r="B505" s="229" t="s">
        <v>22</v>
      </c>
      <c r="C505" s="255">
        <f>D505+E505+F505+G505+H505+I505</f>
        <v>19631.43</v>
      </c>
      <c r="D505" s="255">
        <v>0</v>
      </c>
      <c r="E505" s="281">
        <f>6000+10000</f>
        <v>16000</v>
      </c>
      <c r="F505" s="255">
        <f>19631.43-16000</f>
        <v>3631.4300000000003</v>
      </c>
      <c r="G505" s="400">
        <v>0</v>
      </c>
      <c r="H505" s="255">
        <v>0</v>
      </c>
      <c r="I505" s="255">
        <v>0</v>
      </c>
      <c r="J505" s="626"/>
      <c r="K505" s="627"/>
      <c r="L505" s="627"/>
      <c r="M505" s="627"/>
      <c r="N505" s="627"/>
      <c r="O505" s="627"/>
    </row>
    <row r="506" spans="1:15" ht="13" x14ac:dyDescent="0.3">
      <c r="A506" s="681" t="s">
        <v>34</v>
      </c>
      <c r="B506" s="683"/>
      <c r="C506" s="683"/>
      <c r="D506" s="683"/>
      <c r="E506" s="683"/>
      <c r="F506" s="683"/>
      <c r="G506" s="683"/>
      <c r="H506" s="683"/>
      <c r="I506" s="684"/>
    </row>
    <row r="507" spans="1:15" ht="13" x14ac:dyDescent="0.3">
      <c r="A507" s="621" t="s">
        <v>24</v>
      </c>
      <c r="B507" s="622"/>
      <c r="C507" s="622"/>
      <c r="D507" s="622"/>
      <c r="E507" s="622"/>
      <c r="F507" s="622"/>
      <c r="G507" s="622"/>
      <c r="H507" s="622"/>
      <c r="I507" s="623"/>
    </row>
    <row r="508" spans="1:15" x14ac:dyDescent="0.25">
      <c r="A508" s="7" t="s">
        <v>31</v>
      </c>
      <c r="B508" s="3" t="s">
        <v>21</v>
      </c>
      <c r="C508" s="52">
        <f t="shared" ref="C508:C545" si="124">D508+E508+F508+G508+H508+I508</f>
        <v>456985.86700000009</v>
      </c>
      <c r="D508" s="64">
        <f t="shared" ref="D508:I509" si="125">D510+D528</f>
        <v>46521.216999999997</v>
      </c>
      <c r="E508" s="64">
        <f t="shared" si="125"/>
        <v>197814.5</v>
      </c>
      <c r="F508" s="64">
        <f t="shared" si="125"/>
        <v>42810.58</v>
      </c>
      <c r="G508" s="64">
        <f t="shared" si="125"/>
        <v>28661.34</v>
      </c>
      <c r="H508" s="64">
        <f t="shared" si="125"/>
        <v>0</v>
      </c>
      <c r="I508" s="64">
        <f t="shared" si="125"/>
        <v>141178.23000000001</v>
      </c>
    </row>
    <row r="509" spans="1:15" ht="13" thickBot="1" x14ac:dyDescent="0.3">
      <c r="A509" s="8"/>
      <c r="B509" s="9" t="s">
        <v>22</v>
      </c>
      <c r="C509" s="52">
        <f t="shared" si="124"/>
        <v>456985.86700000009</v>
      </c>
      <c r="D509" s="64">
        <f t="shared" si="125"/>
        <v>46521.216999999997</v>
      </c>
      <c r="E509" s="64">
        <f t="shared" si="125"/>
        <v>197814.5</v>
      </c>
      <c r="F509" s="64">
        <f t="shared" si="125"/>
        <v>42810.58</v>
      </c>
      <c r="G509" s="64">
        <f t="shared" si="125"/>
        <v>28661.34</v>
      </c>
      <c r="H509" s="64">
        <f t="shared" si="125"/>
        <v>0</v>
      </c>
      <c r="I509" s="64">
        <f t="shared" si="125"/>
        <v>141178.23000000001</v>
      </c>
    </row>
    <row r="510" spans="1:15" ht="13" x14ac:dyDescent="0.3">
      <c r="A510" s="14" t="s">
        <v>37</v>
      </c>
      <c r="B510" s="3" t="s">
        <v>21</v>
      </c>
      <c r="C510" s="52">
        <f t="shared" si="124"/>
        <v>360676.18</v>
      </c>
      <c r="D510" s="52">
        <f>D516+D512+D514</f>
        <v>12648.349999999999</v>
      </c>
      <c r="E510" s="52">
        <f t="shared" ref="E510:I511" si="126">E516+E512+E514</f>
        <v>143295.5</v>
      </c>
      <c r="F510" s="52">
        <f t="shared" si="126"/>
        <v>41994.58</v>
      </c>
      <c r="G510" s="52">
        <f t="shared" si="126"/>
        <v>28661.34</v>
      </c>
      <c r="H510" s="52">
        <f t="shared" si="126"/>
        <v>0</v>
      </c>
      <c r="I510" s="52">
        <f t="shared" si="126"/>
        <v>134076.41</v>
      </c>
    </row>
    <row r="511" spans="1:15" x14ac:dyDescent="0.25">
      <c r="A511" s="10" t="s">
        <v>28</v>
      </c>
      <c r="B511" s="4" t="s">
        <v>22</v>
      </c>
      <c r="C511" s="52">
        <f t="shared" si="124"/>
        <v>360676.18</v>
      </c>
      <c r="D511" s="52">
        <f>D517+D513+D515</f>
        <v>12648.349999999999</v>
      </c>
      <c r="E511" s="52">
        <f t="shared" si="126"/>
        <v>143295.5</v>
      </c>
      <c r="F511" s="52">
        <f t="shared" si="126"/>
        <v>41994.58</v>
      </c>
      <c r="G511" s="52">
        <f t="shared" si="126"/>
        <v>28661.34</v>
      </c>
      <c r="H511" s="52">
        <f t="shared" si="126"/>
        <v>0</v>
      </c>
      <c r="I511" s="52">
        <f t="shared" si="126"/>
        <v>134076.41</v>
      </c>
    </row>
    <row r="512" spans="1:15" ht="26" x14ac:dyDescent="0.3">
      <c r="A512" s="217" t="s">
        <v>11</v>
      </c>
      <c r="B512" s="59" t="s">
        <v>21</v>
      </c>
      <c r="C512" s="52">
        <f>D512+E512+F512+G512+H512+I512</f>
        <v>4751.3</v>
      </c>
      <c r="D512" s="52">
        <f t="shared" ref="D512:I513" si="127">D598+D1393</f>
        <v>2645.3</v>
      </c>
      <c r="E512" s="52">
        <f t="shared" si="127"/>
        <v>267</v>
      </c>
      <c r="F512" s="52">
        <f t="shared" si="127"/>
        <v>249</v>
      </c>
      <c r="G512" s="52">
        <f t="shared" si="127"/>
        <v>1550</v>
      </c>
      <c r="H512" s="52">
        <f t="shared" si="127"/>
        <v>0</v>
      </c>
      <c r="I512" s="52">
        <f t="shared" si="127"/>
        <v>40</v>
      </c>
    </row>
    <row r="513" spans="1:9" ht="13" x14ac:dyDescent="0.3">
      <c r="A513" s="16"/>
      <c r="B513" s="62" t="s">
        <v>22</v>
      </c>
      <c r="C513" s="52">
        <f>D513+E513+F513+G513+H513+I513</f>
        <v>4751.3</v>
      </c>
      <c r="D513" s="52">
        <f t="shared" si="127"/>
        <v>2645.3</v>
      </c>
      <c r="E513" s="52">
        <f t="shared" si="127"/>
        <v>267</v>
      </c>
      <c r="F513" s="52">
        <f t="shared" si="127"/>
        <v>249</v>
      </c>
      <c r="G513" s="52">
        <f t="shared" si="127"/>
        <v>1550</v>
      </c>
      <c r="H513" s="52">
        <f t="shared" si="127"/>
        <v>0</v>
      </c>
      <c r="I513" s="52">
        <f t="shared" si="127"/>
        <v>40</v>
      </c>
    </row>
    <row r="514" spans="1:9" s="214" customFormat="1" ht="26" x14ac:dyDescent="0.3">
      <c r="A514" s="334" t="s">
        <v>364</v>
      </c>
      <c r="B514" s="304" t="s">
        <v>21</v>
      </c>
      <c r="C514" s="261">
        <f>D514+E514+F514+G514+H514+I514</f>
        <v>38865</v>
      </c>
      <c r="D514" s="261">
        <f>D600</f>
        <v>0</v>
      </c>
      <c r="E514" s="261">
        <f t="shared" ref="E514:I515" si="128">E600</f>
        <v>38865</v>
      </c>
      <c r="F514" s="261">
        <f t="shared" si="128"/>
        <v>0</v>
      </c>
      <c r="G514" s="261">
        <f t="shared" si="128"/>
        <v>0</v>
      </c>
      <c r="H514" s="261">
        <f t="shared" si="128"/>
        <v>0</v>
      </c>
      <c r="I514" s="261">
        <f t="shared" si="128"/>
        <v>0</v>
      </c>
    </row>
    <row r="515" spans="1:9" s="214" customFormat="1" ht="13" x14ac:dyDescent="0.3">
      <c r="A515" s="228"/>
      <c r="B515" s="229" t="s">
        <v>22</v>
      </c>
      <c r="C515" s="261">
        <f>D515+E515+F515+G515+H515+I515</f>
        <v>38865</v>
      </c>
      <c r="D515" s="261">
        <f>D601</f>
        <v>0</v>
      </c>
      <c r="E515" s="261">
        <f t="shared" si="128"/>
        <v>38865</v>
      </c>
      <c r="F515" s="261">
        <f t="shared" si="128"/>
        <v>0</v>
      </c>
      <c r="G515" s="261">
        <f t="shared" si="128"/>
        <v>0</v>
      </c>
      <c r="H515" s="261">
        <f t="shared" si="128"/>
        <v>0</v>
      </c>
      <c r="I515" s="261">
        <f t="shared" si="128"/>
        <v>0</v>
      </c>
    </row>
    <row r="516" spans="1:9" s="20" customFormat="1" ht="13" x14ac:dyDescent="0.3">
      <c r="A516" s="19" t="s">
        <v>78</v>
      </c>
      <c r="B516" s="59" t="s">
        <v>21</v>
      </c>
      <c r="C516" s="64">
        <f t="shared" si="124"/>
        <v>317059.88</v>
      </c>
      <c r="D516" s="64">
        <f>D518+D526</f>
        <v>10003.049999999999</v>
      </c>
      <c r="E516" s="64">
        <f t="shared" ref="E516:I517" si="129">E518+E526</f>
        <v>104163.5</v>
      </c>
      <c r="F516" s="64">
        <f t="shared" si="129"/>
        <v>41745.58</v>
      </c>
      <c r="G516" s="64">
        <f t="shared" si="129"/>
        <v>27111.34</v>
      </c>
      <c r="H516" s="64">
        <f t="shared" si="129"/>
        <v>0</v>
      </c>
      <c r="I516" s="64">
        <f t="shared" si="129"/>
        <v>134036.41</v>
      </c>
    </row>
    <row r="517" spans="1:9" s="20" customFormat="1" ht="13" x14ac:dyDescent="0.3">
      <c r="A517" s="16"/>
      <c r="B517" s="62" t="s">
        <v>22</v>
      </c>
      <c r="C517" s="64">
        <f t="shared" si="124"/>
        <v>317059.88</v>
      </c>
      <c r="D517" s="64">
        <f>D519+D527</f>
        <v>10003.049999999999</v>
      </c>
      <c r="E517" s="64">
        <f>E519+E527</f>
        <v>104163.5</v>
      </c>
      <c r="F517" s="64">
        <f t="shared" si="129"/>
        <v>41745.58</v>
      </c>
      <c r="G517" s="64">
        <f t="shared" si="129"/>
        <v>27111.34</v>
      </c>
      <c r="H517" s="64">
        <f t="shared" si="129"/>
        <v>0</v>
      </c>
      <c r="I517" s="64">
        <f t="shared" si="129"/>
        <v>134036.41</v>
      </c>
    </row>
    <row r="518" spans="1:9" s="20" customFormat="1" ht="13" x14ac:dyDescent="0.3">
      <c r="A518" s="15" t="s">
        <v>61</v>
      </c>
      <c r="B518" s="63" t="s">
        <v>21</v>
      </c>
      <c r="C518" s="64">
        <f t="shared" si="124"/>
        <v>52486.2</v>
      </c>
      <c r="D518" s="64">
        <f>D520+D522+D524</f>
        <v>8781.2599999999984</v>
      </c>
      <c r="E518" s="64">
        <f t="shared" ref="E518:I519" si="130">E520+E522+E524</f>
        <v>23576.5</v>
      </c>
      <c r="F518" s="64">
        <f t="shared" si="130"/>
        <v>19378</v>
      </c>
      <c r="G518" s="64">
        <f t="shared" si="130"/>
        <v>0</v>
      </c>
      <c r="H518" s="64">
        <f t="shared" si="130"/>
        <v>0</v>
      </c>
      <c r="I518" s="64">
        <f t="shared" si="130"/>
        <v>750.44</v>
      </c>
    </row>
    <row r="519" spans="1:9" s="20" customFormat="1" ht="13" x14ac:dyDescent="0.3">
      <c r="A519" s="30"/>
      <c r="B519" s="62" t="s">
        <v>22</v>
      </c>
      <c r="C519" s="64">
        <f t="shared" si="124"/>
        <v>52486.2</v>
      </c>
      <c r="D519" s="64">
        <f>D521+D523+D525</f>
        <v>8781.2599999999984</v>
      </c>
      <c r="E519" s="64">
        <f t="shared" si="130"/>
        <v>23576.5</v>
      </c>
      <c r="F519" s="64">
        <f t="shared" si="130"/>
        <v>19378</v>
      </c>
      <c r="G519" s="64">
        <f t="shared" si="130"/>
        <v>0</v>
      </c>
      <c r="H519" s="64">
        <f t="shared" si="130"/>
        <v>0</v>
      </c>
      <c r="I519" s="64">
        <f t="shared" si="130"/>
        <v>750.44</v>
      </c>
    </row>
    <row r="520" spans="1:9" s="20" customFormat="1" ht="13" x14ac:dyDescent="0.3">
      <c r="A520" s="15" t="s">
        <v>52</v>
      </c>
      <c r="B520" s="63" t="s">
        <v>21</v>
      </c>
      <c r="C520" s="64">
        <f t="shared" si="124"/>
        <v>29753.8</v>
      </c>
      <c r="D520" s="64">
        <f>D606</f>
        <v>2266.8000000000002</v>
      </c>
      <c r="E520" s="64">
        <f t="shared" ref="E520:I523" si="131">E606</f>
        <v>9839</v>
      </c>
      <c r="F520" s="64">
        <f t="shared" si="131"/>
        <v>17648</v>
      </c>
      <c r="G520" s="64">
        <f t="shared" si="131"/>
        <v>0</v>
      </c>
      <c r="H520" s="64">
        <f t="shared" si="131"/>
        <v>0</v>
      </c>
      <c r="I520" s="64">
        <f t="shared" si="131"/>
        <v>0</v>
      </c>
    </row>
    <row r="521" spans="1:9" s="20" customFormat="1" ht="13" x14ac:dyDescent="0.3">
      <c r="A521" s="30"/>
      <c r="B521" s="62" t="s">
        <v>22</v>
      </c>
      <c r="C521" s="64">
        <f t="shared" si="124"/>
        <v>29753.8</v>
      </c>
      <c r="D521" s="64">
        <f>D607</f>
        <v>2266.8000000000002</v>
      </c>
      <c r="E521" s="64">
        <f t="shared" si="131"/>
        <v>9839</v>
      </c>
      <c r="F521" s="64">
        <f t="shared" si="131"/>
        <v>17648</v>
      </c>
      <c r="G521" s="64">
        <f t="shared" si="131"/>
        <v>0</v>
      </c>
      <c r="H521" s="64">
        <f t="shared" si="131"/>
        <v>0</v>
      </c>
      <c r="I521" s="64">
        <f t="shared" si="131"/>
        <v>0</v>
      </c>
    </row>
    <row r="522" spans="1:9" s="20" customFormat="1" ht="13" x14ac:dyDescent="0.3">
      <c r="A522" s="15" t="s">
        <v>55</v>
      </c>
      <c r="B522" s="63" t="s">
        <v>21</v>
      </c>
      <c r="C522" s="64">
        <f t="shared" si="124"/>
        <v>1293.5</v>
      </c>
      <c r="D522" s="64">
        <f>D608</f>
        <v>18.5</v>
      </c>
      <c r="E522" s="64">
        <f t="shared" si="131"/>
        <v>1275</v>
      </c>
      <c r="F522" s="64">
        <f t="shared" si="131"/>
        <v>0</v>
      </c>
      <c r="G522" s="64">
        <f t="shared" si="131"/>
        <v>0</v>
      </c>
      <c r="H522" s="64">
        <f t="shared" si="131"/>
        <v>0</v>
      </c>
      <c r="I522" s="64">
        <f t="shared" si="131"/>
        <v>0</v>
      </c>
    </row>
    <row r="523" spans="1:9" s="20" customFormat="1" ht="13" x14ac:dyDescent="0.3">
      <c r="A523" s="30"/>
      <c r="B523" s="62" t="s">
        <v>22</v>
      </c>
      <c r="C523" s="64">
        <f t="shared" si="124"/>
        <v>1293.5</v>
      </c>
      <c r="D523" s="64">
        <f>D609</f>
        <v>18.5</v>
      </c>
      <c r="E523" s="64">
        <f t="shared" si="131"/>
        <v>1275</v>
      </c>
      <c r="F523" s="64">
        <f t="shared" si="131"/>
        <v>0</v>
      </c>
      <c r="G523" s="64">
        <f t="shared" si="131"/>
        <v>0</v>
      </c>
      <c r="H523" s="64">
        <f t="shared" si="131"/>
        <v>0</v>
      </c>
      <c r="I523" s="64">
        <f t="shared" si="131"/>
        <v>0</v>
      </c>
    </row>
    <row r="524" spans="1:9" s="20" customFormat="1" ht="13" x14ac:dyDescent="0.3">
      <c r="A524" s="15" t="s">
        <v>53</v>
      </c>
      <c r="B524" s="63" t="s">
        <v>21</v>
      </c>
      <c r="C524" s="64">
        <f t="shared" si="124"/>
        <v>21438.899999999998</v>
      </c>
      <c r="D524" s="64">
        <f t="shared" ref="D524:I525" si="132">D556+D610+D1399+D2062</f>
        <v>6495.9599999999991</v>
      </c>
      <c r="E524" s="64">
        <f t="shared" si="132"/>
        <v>12462.5</v>
      </c>
      <c r="F524" s="64">
        <f t="shared" si="132"/>
        <v>1730</v>
      </c>
      <c r="G524" s="64">
        <f t="shared" si="132"/>
        <v>0</v>
      </c>
      <c r="H524" s="64">
        <f t="shared" si="132"/>
        <v>0</v>
      </c>
      <c r="I524" s="64">
        <f t="shared" si="132"/>
        <v>750.44</v>
      </c>
    </row>
    <row r="525" spans="1:9" s="20" customFormat="1" ht="13" x14ac:dyDescent="0.3">
      <c r="A525" s="30"/>
      <c r="B525" s="62" t="s">
        <v>22</v>
      </c>
      <c r="C525" s="64">
        <f t="shared" si="124"/>
        <v>21438.899999999998</v>
      </c>
      <c r="D525" s="64">
        <f t="shared" si="132"/>
        <v>6495.9599999999991</v>
      </c>
      <c r="E525" s="64">
        <f t="shared" si="132"/>
        <v>12462.5</v>
      </c>
      <c r="F525" s="64">
        <f t="shared" si="132"/>
        <v>1730</v>
      </c>
      <c r="G525" s="64">
        <f t="shared" si="132"/>
        <v>0</v>
      </c>
      <c r="H525" s="64">
        <f t="shared" si="132"/>
        <v>0</v>
      </c>
      <c r="I525" s="64">
        <f t="shared" si="132"/>
        <v>750.44</v>
      </c>
    </row>
    <row r="526" spans="1:9" s="216" customFormat="1" ht="13" x14ac:dyDescent="0.3">
      <c r="A526" s="356" t="s">
        <v>54</v>
      </c>
      <c r="B526" s="242" t="s">
        <v>21</v>
      </c>
      <c r="C526" s="255">
        <f t="shared" si="124"/>
        <v>264573.68</v>
      </c>
      <c r="D526" s="255">
        <f t="shared" ref="D526:I527" si="133">D2064+D2037</f>
        <v>1221.79</v>
      </c>
      <c r="E526" s="255">
        <f t="shared" si="133"/>
        <v>80587</v>
      </c>
      <c r="F526" s="255">
        <f t="shared" si="133"/>
        <v>22367.58</v>
      </c>
      <c r="G526" s="255">
        <f t="shared" si="133"/>
        <v>27111.34</v>
      </c>
      <c r="H526" s="255">
        <f t="shared" si="133"/>
        <v>0</v>
      </c>
      <c r="I526" s="255">
        <f t="shared" si="133"/>
        <v>133285.97</v>
      </c>
    </row>
    <row r="527" spans="1:9" s="216" customFormat="1" ht="13" x14ac:dyDescent="0.3">
      <c r="A527" s="357"/>
      <c r="B527" s="229" t="s">
        <v>22</v>
      </c>
      <c r="C527" s="255">
        <f t="shared" si="124"/>
        <v>264573.68</v>
      </c>
      <c r="D527" s="255">
        <f t="shared" si="133"/>
        <v>1221.79</v>
      </c>
      <c r="E527" s="255">
        <f t="shared" si="133"/>
        <v>80587</v>
      </c>
      <c r="F527" s="255">
        <f t="shared" si="133"/>
        <v>22367.58</v>
      </c>
      <c r="G527" s="255">
        <f t="shared" si="133"/>
        <v>27111.34</v>
      </c>
      <c r="H527" s="255">
        <f t="shared" si="133"/>
        <v>0</v>
      </c>
      <c r="I527" s="255">
        <f t="shared" si="133"/>
        <v>133285.97</v>
      </c>
    </row>
    <row r="528" spans="1:9" s="20" customFormat="1" ht="13" x14ac:dyDescent="0.3">
      <c r="A528" s="14" t="s">
        <v>36</v>
      </c>
      <c r="B528" s="63" t="s">
        <v>21</v>
      </c>
      <c r="C528" s="64">
        <f t="shared" si="124"/>
        <v>96309.687000000005</v>
      </c>
      <c r="D528" s="52">
        <f>D530+D532+D534</f>
        <v>33872.866999999998</v>
      </c>
      <c r="E528" s="52">
        <f t="shared" ref="E528:I529" si="134">E530+E532+E534</f>
        <v>54519</v>
      </c>
      <c r="F528" s="52">
        <f t="shared" si="134"/>
        <v>816</v>
      </c>
      <c r="G528" s="52">
        <f t="shared" si="134"/>
        <v>0</v>
      </c>
      <c r="H528" s="52">
        <f t="shared" si="134"/>
        <v>0</v>
      </c>
      <c r="I528" s="52">
        <f t="shared" si="134"/>
        <v>7101.82</v>
      </c>
    </row>
    <row r="529" spans="1:9" x14ac:dyDescent="0.25">
      <c r="A529" s="12" t="s">
        <v>51</v>
      </c>
      <c r="B529" s="4" t="s">
        <v>22</v>
      </c>
      <c r="C529" s="52">
        <f t="shared" si="124"/>
        <v>96309.687000000005</v>
      </c>
      <c r="D529" s="52">
        <f>D531+D533+D535</f>
        <v>33872.866999999998</v>
      </c>
      <c r="E529" s="52">
        <f t="shared" si="134"/>
        <v>54519</v>
      </c>
      <c r="F529" s="52">
        <f t="shared" si="134"/>
        <v>816</v>
      </c>
      <c r="G529" s="52">
        <f t="shared" si="134"/>
        <v>0</v>
      </c>
      <c r="H529" s="52">
        <f t="shared" si="134"/>
        <v>0</v>
      </c>
      <c r="I529" s="52">
        <f t="shared" si="134"/>
        <v>7101.82</v>
      </c>
    </row>
    <row r="530" spans="1:9" ht="26" x14ac:dyDescent="0.3">
      <c r="A530" s="183" t="s">
        <v>11</v>
      </c>
      <c r="B530" s="63" t="s">
        <v>21</v>
      </c>
      <c r="C530" s="52">
        <f>D530+E530+F530+G530+H530+I530</f>
        <v>28092.950000000004</v>
      </c>
      <c r="D530" s="52">
        <f t="shared" ref="D530:I533" si="135">D614</f>
        <v>26244.370000000003</v>
      </c>
      <c r="E530" s="52">
        <f t="shared" si="135"/>
        <v>0</v>
      </c>
      <c r="F530" s="52">
        <f t="shared" si="135"/>
        <v>0</v>
      </c>
      <c r="G530" s="52">
        <f t="shared" si="135"/>
        <v>0</v>
      </c>
      <c r="H530" s="52">
        <f t="shared" si="135"/>
        <v>0</v>
      </c>
      <c r="I530" s="52">
        <f t="shared" si="135"/>
        <v>1848.58</v>
      </c>
    </row>
    <row r="531" spans="1:9" ht="13" x14ac:dyDescent="0.3">
      <c r="A531" s="16"/>
      <c r="B531" s="62" t="s">
        <v>22</v>
      </c>
      <c r="C531" s="52">
        <f>D531+E531+F531+G531+H531+I531</f>
        <v>28092.950000000004</v>
      </c>
      <c r="D531" s="52">
        <f t="shared" si="135"/>
        <v>26244.370000000003</v>
      </c>
      <c r="E531" s="52">
        <f t="shared" si="135"/>
        <v>0</v>
      </c>
      <c r="F531" s="52">
        <f t="shared" si="135"/>
        <v>0</v>
      </c>
      <c r="G531" s="52">
        <f t="shared" si="135"/>
        <v>0</v>
      </c>
      <c r="H531" s="52">
        <f t="shared" si="135"/>
        <v>0</v>
      </c>
      <c r="I531" s="52">
        <f t="shared" si="135"/>
        <v>1848.58</v>
      </c>
    </row>
    <row r="532" spans="1:9" s="214" customFormat="1" ht="26" x14ac:dyDescent="0.3">
      <c r="A532" s="334" t="s">
        <v>364</v>
      </c>
      <c r="B532" s="304" t="s">
        <v>21</v>
      </c>
      <c r="C532" s="261">
        <f>D532+E532+F532+G532+H532+I532</f>
        <v>15837</v>
      </c>
      <c r="D532" s="261">
        <f>D616</f>
        <v>0</v>
      </c>
      <c r="E532" s="261">
        <f t="shared" si="135"/>
        <v>15837</v>
      </c>
      <c r="F532" s="261">
        <f t="shared" si="135"/>
        <v>0</v>
      </c>
      <c r="G532" s="261">
        <f t="shared" si="135"/>
        <v>0</v>
      </c>
      <c r="H532" s="261">
        <f t="shared" si="135"/>
        <v>0</v>
      </c>
      <c r="I532" s="261">
        <f t="shared" si="135"/>
        <v>0</v>
      </c>
    </row>
    <row r="533" spans="1:9" s="214" customFormat="1" ht="13" x14ac:dyDescent="0.3">
      <c r="A533" s="228"/>
      <c r="B533" s="229" t="s">
        <v>22</v>
      </c>
      <c r="C533" s="261">
        <f>D533+E533+F533+G533+H533+I533</f>
        <v>15837</v>
      </c>
      <c r="D533" s="261">
        <f>D617</f>
        <v>0</v>
      </c>
      <c r="E533" s="261">
        <f t="shared" si="135"/>
        <v>15837</v>
      </c>
      <c r="F533" s="261">
        <f t="shared" si="135"/>
        <v>0</v>
      </c>
      <c r="G533" s="261">
        <f t="shared" si="135"/>
        <v>0</v>
      </c>
      <c r="H533" s="261">
        <f t="shared" si="135"/>
        <v>0</v>
      </c>
      <c r="I533" s="261">
        <f t="shared" si="135"/>
        <v>0</v>
      </c>
    </row>
    <row r="534" spans="1:9" ht="13" x14ac:dyDescent="0.3">
      <c r="A534" s="19" t="s">
        <v>78</v>
      </c>
      <c r="B534" s="3" t="s">
        <v>21</v>
      </c>
      <c r="C534" s="52">
        <f t="shared" si="124"/>
        <v>52379.737000000001</v>
      </c>
      <c r="D534" s="52">
        <f>D536+D544</f>
        <v>7628.4969999999994</v>
      </c>
      <c r="E534" s="52">
        <f t="shared" ref="E534:I535" si="136">E536+E544</f>
        <v>38682</v>
      </c>
      <c r="F534" s="52">
        <f t="shared" si="136"/>
        <v>816</v>
      </c>
      <c r="G534" s="52">
        <f t="shared" si="136"/>
        <v>0</v>
      </c>
      <c r="H534" s="52">
        <f t="shared" si="136"/>
        <v>0</v>
      </c>
      <c r="I534" s="52">
        <f t="shared" si="136"/>
        <v>5253.24</v>
      </c>
    </row>
    <row r="535" spans="1:9" ht="13" x14ac:dyDescent="0.3">
      <c r="A535" s="16"/>
      <c r="B535" s="4" t="s">
        <v>22</v>
      </c>
      <c r="C535" s="52">
        <f t="shared" si="124"/>
        <v>52379.737000000001</v>
      </c>
      <c r="D535" s="52">
        <f>D537+D545</f>
        <v>7628.4969999999994</v>
      </c>
      <c r="E535" s="52">
        <f>E537+E545</f>
        <v>38682</v>
      </c>
      <c r="F535" s="52">
        <f t="shared" si="136"/>
        <v>816</v>
      </c>
      <c r="G535" s="52">
        <f t="shared" si="136"/>
        <v>0</v>
      </c>
      <c r="H535" s="52">
        <f t="shared" si="136"/>
        <v>0</v>
      </c>
      <c r="I535" s="52">
        <f t="shared" si="136"/>
        <v>5253.24</v>
      </c>
    </row>
    <row r="536" spans="1:9" ht="13" x14ac:dyDescent="0.3">
      <c r="A536" s="19" t="s">
        <v>56</v>
      </c>
      <c r="B536" s="162" t="s">
        <v>21</v>
      </c>
      <c r="C536" s="52">
        <f t="shared" si="124"/>
        <v>43344.326999999997</v>
      </c>
      <c r="D536" s="52">
        <f>D538+D540+D542</f>
        <v>6805.0869999999995</v>
      </c>
      <c r="E536" s="52">
        <f t="shared" ref="E536:I537" si="137">E538+E540+E542</f>
        <v>30516</v>
      </c>
      <c r="F536" s="52">
        <f t="shared" si="137"/>
        <v>816</v>
      </c>
      <c r="G536" s="52">
        <f t="shared" si="137"/>
        <v>0</v>
      </c>
      <c r="H536" s="52">
        <f t="shared" si="137"/>
        <v>0</v>
      </c>
      <c r="I536" s="52">
        <f t="shared" si="137"/>
        <v>5207.24</v>
      </c>
    </row>
    <row r="537" spans="1:9" x14ac:dyDescent="0.25">
      <c r="A537" s="10"/>
      <c r="B537" s="4" t="s">
        <v>22</v>
      </c>
      <c r="C537" s="52">
        <f t="shared" si="124"/>
        <v>43344.326999999997</v>
      </c>
      <c r="D537" s="52">
        <f>D539+D541+D543</f>
        <v>6805.0869999999995</v>
      </c>
      <c r="E537" s="52">
        <f>E539+E541+E543</f>
        <v>30516</v>
      </c>
      <c r="F537" s="52">
        <f t="shared" si="137"/>
        <v>816</v>
      </c>
      <c r="G537" s="52">
        <f t="shared" si="137"/>
        <v>0</v>
      </c>
      <c r="H537" s="52">
        <f t="shared" si="137"/>
        <v>0</v>
      </c>
      <c r="I537" s="52">
        <f t="shared" si="137"/>
        <v>5207.24</v>
      </c>
    </row>
    <row r="538" spans="1:9" x14ac:dyDescent="0.25">
      <c r="A538" s="79" t="s">
        <v>52</v>
      </c>
      <c r="B538" s="162" t="s">
        <v>21</v>
      </c>
      <c r="C538" s="52">
        <f t="shared" si="124"/>
        <v>24795.82</v>
      </c>
      <c r="D538" s="52">
        <f>D622</f>
        <v>1586.82</v>
      </c>
      <c r="E538" s="52">
        <f t="shared" ref="E538:I541" si="138">E622</f>
        <v>23209</v>
      </c>
      <c r="F538" s="52">
        <f t="shared" si="138"/>
        <v>0</v>
      </c>
      <c r="G538" s="52">
        <f t="shared" si="138"/>
        <v>0</v>
      </c>
      <c r="H538" s="52">
        <f t="shared" si="138"/>
        <v>0</v>
      </c>
      <c r="I538" s="52">
        <f t="shared" si="138"/>
        <v>0</v>
      </c>
    </row>
    <row r="539" spans="1:9" x14ac:dyDescent="0.25">
      <c r="A539" s="10"/>
      <c r="B539" s="4" t="s">
        <v>22</v>
      </c>
      <c r="C539" s="52">
        <f t="shared" si="124"/>
        <v>24795.82</v>
      </c>
      <c r="D539" s="52">
        <f>D623</f>
        <v>1586.82</v>
      </c>
      <c r="E539" s="52">
        <f t="shared" si="138"/>
        <v>23209</v>
      </c>
      <c r="F539" s="52">
        <f t="shared" si="138"/>
        <v>0</v>
      </c>
      <c r="G539" s="52">
        <f t="shared" si="138"/>
        <v>0</v>
      </c>
      <c r="H539" s="52">
        <f t="shared" si="138"/>
        <v>0</v>
      </c>
      <c r="I539" s="52">
        <f t="shared" si="138"/>
        <v>0</v>
      </c>
    </row>
    <row r="540" spans="1:9" x14ac:dyDescent="0.25">
      <c r="A540" s="31" t="s">
        <v>55</v>
      </c>
      <c r="B540" s="162" t="s">
        <v>21</v>
      </c>
      <c r="C540" s="52">
        <f t="shared" si="124"/>
        <v>65</v>
      </c>
      <c r="D540" s="52">
        <f>D624</f>
        <v>65</v>
      </c>
      <c r="E540" s="52">
        <f t="shared" si="138"/>
        <v>0</v>
      </c>
      <c r="F540" s="52">
        <f t="shared" si="138"/>
        <v>0</v>
      </c>
      <c r="G540" s="52">
        <f t="shared" si="138"/>
        <v>0</v>
      </c>
      <c r="H540" s="52">
        <f t="shared" si="138"/>
        <v>0</v>
      </c>
      <c r="I540" s="52">
        <f t="shared" si="138"/>
        <v>0</v>
      </c>
    </row>
    <row r="541" spans="1:9" x14ac:dyDescent="0.25">
      <c r="A541" s="10"/>
      <c r="B541" s="4" t="s">
        <v>22</v>
      </c>
      <c r="C541" s="52">
        <f t="shared" si="124"/>
        <v>65</v>
      </c>
      <c r="D541" s="52">
        <f>D625</f>
        <v>65</v>
      </c>
      <c r="E541" s="52">
        <f t="shared" si="138"/>
        <v>0</v>
      </c>
      <c r="F541" s="52">
        <f t="shared" si="138"/>
        <v>0</v>
      </c>
      <c r="G541" s="52">
        <f t="shared" si="138"/>
        <v>0</v>
      </c>
      <c r="H541" s="52">
        <f t="shared" si="138"/>
        <v>0</v>
      </c>
      <c r="I541" s="52">
        <f t="shared" si="138"/>
        <v>0</v>
      </c>
    </row>
    <row r="542" spans="1:9" ht="13" x14ac:dyDescent="0.3">
      <c r="A542" s="32" t="s">
        <v>57</v>
      </c>
      <c r="B542" s="24" t="s">
        <v>21</v>
      </c>
      <c r="C542" s="52">
        <f t="shared" si="124"/>
        <v>18483.506999999998</v>
      </c>
      <c r="D542" s="52">
        <f t="shared" ref="D542:I543" si="139">D626+D1407+D2072</f>
        <v>5153.2669999999998</v>
      </c>
      <c r="E542" s="52">
        <f t="shared" si="139"/>
        <v>7307</v>
      </c>
      <c r="F542" s="52">
        <f t="shared" si="139"/>
        <v>816</v>
      </c>
      <c r="G542" s="52">
        <f t="shared" si="139"/>
        <v>0</v>
      </c>
      <c r="H542" s="52">
        <f t="shared" si="139"/>
        <v>0</v>
      </c>
      <c r="I542" s="52">
        <f t="shared" si="139"/>
        <v>5207.24</v>
      </c>
    </row>
    <row r="543" spans="1:9" x14ac:dyDescent="0.25">
      <c r="A543" s="12"/>
      <c r="B543" s="26" t="s">
        <v>22</v>
      </c>
      <c r="C543" s="52">
        <f t="shared" si="124"/>
        <v>18483.506999999998</v>
      </c>
      <c r="D543" s="52">
        <f t="shared" si="139"/>
        <v>5153.2669999999998</v>
      </c>
      <c r="E543" s="52">
        <f t="shared" si="139"/>
        <v>7307</v>
      </c>
      <c r="F543" s="52">
        <f t="shared" si="139"/>
        <v>816</v>
      </c>
      <c r="G543" s="52">
        <f t="shared" si="139"/>
        <v>0</v>
      </c>
      <c r="H543" s="52">
        <f t="shared" si="139"/>
        <v>0</v>
      </c>
      <c r="I543" s="52">
        <f t="shared" si="139"/>
        <v>5207.24</v>
      </c>
    </row>
    <row r="544" spans="1:9" ht="13" x14ac:dyDescent="0.3">
      <c r="A544" s="19" t="s">
        <v>62</v>
      </c>
      <c r="B544" s="24" t="s">
        <v>21</v>
      </c>
      <c r="C544" s="52">
        <f t="shared" si="124"/>
        <v>9035.41</v>
      </c>
      <c r="D544" s="52">
        <f>D2074</f>
        <v>823.41000000000008</v>
      </c>
      <c r="E544" s="52">
        <f t="shared" ref="E544:I545" si="140">E2074</f>
        <v>8166</v>
      </c>
      <c r="F544" s="52">
        <f t="shared" si="140"/>
        <v>0</v>
      </c>
      <c r="G544" s="52">
        <f t="shared" si="140"/>
        <v>0</v>
      </c>
      <c r="H544" s="52">
        <f t="shared" si="140"/>
        <v>0</v>
      </c>
      <c r="I544" s="52">
        <f t="shared" si="140"/>
        <v>46</v>
      </c>
    </row>
    <row r="545" spans="1:9" x14ac:dyDescent="0.25">
      <c r="A545" s="12"/>
      <c r="B545" s="26" t="s">
        <v>22</v>
      </c>
      <c r="C545" s="52">
        <f t="shared" si="124"/>
        <v>9035.41</v>
      </c>
      <c r="D545" s="52">
        <f>D2075</f>
        <v>823.41000000000008</v>
      </c>
      <c r="E545" s="52">
        <f t="shared" si="140"/>
        <v>8166</v>
      </c>
      <c r="F545" s="52">
        <f t="shared" si="140"/>
        <v>0</v>
      </c>
      <c r="G545" s="52">
        <f t="shared" si="140"/>
        <v>0</v>
      </c>
      <c r="H545" s="52">
        <f t="shared" si="140"/>
        <v>0</v>
      </c>
      <c r="I545" s="52">
        <f t="shared" si="140"/>
        <v>46</v>
      </c>
    </row>
    <row r="546" spans="1:9" ht="13" x14ac:dyDescent="0.3">
      <c r="A546" s="693" t="s">
        <v>35</v>
      </c>
      <c r="B546" s="694"/>
      <c r="C546" s="694"/>
      <c r="D546" s="694"/>
      <c r="E546" s="694"/>
      <c r="F546" s="694"/>
      <c r="G546" s="694"/>
      <c r="H546" s="694"/>
      <c r="I546" s="695"/>
    </row>
    <row r="547" spans="1:9" ht="13" x14ac:dyDescent="0.3">
      <c r="A547" s="621" t="s">
        <v>24</v>
      </c>
      <c r="B547" s="622"/>
      <c r="C547" s="622"/>
      <c r="D547" s="622"/>
      <c r="E547" s="622"/>
      <c r="F547" s="622"/>
      <c r="G547" s="622"/>
      <c r="H547" s="622"/>
      <c r="I547" s="623"/>
    </row>
    <row r="548" spans="1:9" ht="13" x14ac:dyDescent="0.3">
      <c r="A548" s="7" t="s">
        <v>31</v>
      </c>
      <c r="B548" s="3" t="s">
        <v>21</v>
      </c>
      <c r="C548" s="131">
        <f>D548+E548+F548+G548+H548+I548</f>
        <v>6170.2</v>
      </c>
      <c r="D548" s="131">
        <f t="shared" ref="D548:I555" si="141">D550</f>
        <v>3704</v>
      </c>
      <c r="E548" s="131">
        <f t="shared" si="141"/>
        <v>710.2</v>
      </c>
      <c r="F548" s="131">
        <f t="shared" si="141"/>
        <v>1730</v>
      </c>
      <c r="G548" s="131">
        <f t="shared" si="141"/>
        <v>0</v>
      </c>
      <c r="H548" s="131">
        <f t="shared" si="141"/>
        <v>0</v>
      </c>
      <c r="I548" s="131">
        <f t="shared" si="141"/>
        <v>26</v>
      </c>
    </row>
    <row r="549" spans="1:9" ht="13" x14ac:dyDescent="0.3">
      <c r="A549" s="7"/>
      <c r="B549" s="4" t="s">
        <v>22</v>
      </c>
      <c r="C549" s="131">
        <f>D549+E549+F549+G549+H549+I549</f>
        <v>6170.2</v>
      </c>
      <c r="D549" s="131">
        <f t="shared" si="141"/>
        <v>3704</v>
      </c>
      <c r="E549" s="131">
        <f t="shared" si="141"/>
        <v>710.2</v>
      </c>
      <c r="F549" s="131">
        <f t="shared" si="141"/>
        <v>1730</v>
      </c>
      <c r="G549" s="131">
        <f t="shared" si="141"/>
        <v>0</v>
      </c>
      <c r="H549" s="131">
        <f t="shared" si="141"/>
        <v>0</v>
      </c>
      <c r="I549" s="131">
        <f t="shared" si="141"/>
        <v>26</v>
      </c>
    </row>
    <row r="550" spans="1:9" ht="13" x14ac:dyDescent="0.3">
      <c r="A550" s="96" t="s">
        <v>70</v>
      </c>
      <c r="B550" s="3" t="s">
        <v>21</v>
      </c>
      <c r="C550" s="52">
        <f t="shared" ref="C550:C551" si="142">D550+E550+F550+G550+H550+I550</f>
        <v>6170.2</v>
      </c>
      <c r="D550" s="52">
        <f t="shared" si="141"/>
        <v>3704</v>
      </c>
      <c r="E550" s="52">
        <f t="shared" si="141"/>
        <v>710.2</v>
      </c>
      <c r="F550" s="52">
        <f t="shared" si="141"/>
        <v>1730</v>
      </c>
      <c r="G550" s="52">
        <f t="shared" si="141"/>
        <v>0</v>
      </c>
      <c r="H550" s="52">
        <f t="shared" si="141"/>
        <v>0</v>
      </c>
      <c r="I550" s="52">
        <f t="shared" si="141"/>
        <v>26</v>
      </c>
    </row>
    <row r="551" spans="1:9" x14ac:dyDescent="0.25">
      <c r="A551" s="10" t="s">
        <v>28</v>
      </c>
      <c r="B551" s="4" t="s">
        <v>22</v>
      </c>
      <c r="C551" s="52">
        <f t="shared" si="142"/>
        <v>6170.2</v>
      </c>
      <c r="D551" s="52">
        <f t="shared" si="141"/>
        <v>3704</v>
      </c>
      <c r="E551" s="52">
        <f t="shared" si="141"/>
        <v>710.2</v>
      </c>
      <c r="F551" s="52">
        <f t="shared" si="141"/>
        <v>1730</v>
      </c>
      <c r="G551" s="52">
        <f t="shared" si="141"/>
        <v>0</v>
      </c>
      <c r="H551" s="52">
        <f t="shared" si="141"/>
        <v>0</v>
      </c>
      <c r="I551" s="52">
        <f t="shared" si="141"/>
        <v>26</v>
      </c>
    </row>
    <row r="552" spans="1:9" ht="13" x14ac:dyDescent="0.3">
      <c r="A552" s="19" t="s">
        <v>78</v>
      </c>
      <c r="B552" s="162" t="s">
        <v>21</v>
      </c>
      <c r="C552" s="52">
        <f>C554</f>
        <v>180</v>
      </c>
      <c r="D552" s="52">
        <f t="shared" si="141"/>
        <v>3704</v>
      </c>
      <c r="E552" s="52">
        <f t="shared" si="141"/>
        <v>710.2</v>
      </c>
      <c r="F552" s="52">
        <f t="shared" si="141"/>
        <v>1730</v>
      </c>
      <c r="G552" s="52">
        <f t="shared" si="141"/>
        <v>0</v>
      </c>
      <c r="H552" s="52">
        <f t="shared" si="141"/>
        <v>0</v>
      </c>
      <c r="I552" s="52">
        <f t="shared" si="141"/>
        <v>26</v>
      </c>
    </row>
    <row r="553" spans="1:9" x14ac:dyDescent="0.25">
      <c r="A553" s="10"/>
      <c r="B553" s="4" t="s">
        <v>22</v>
      </c>
      <c r="C553" s="52">
        <f>C555</f>
        <v>180</v>
      </c>
      <c r="D553" s="52">
        <f t="shared" si="141"/>
        <v>3704</v>
      </c>
      <c r="E553" s="52">
        <f t="shared" si="141"/>
        <v>710.2</v>
      </c>
      <c r="F553" s="52">
        <f t="shared" si="141"/>
        <v>1730</v>
      </c>
      <c r="G553" s="52">
        <f t="shared" si="141"/>
        <v>0</v>
      </c>
      <c r="H553" s="52">
        <f t="shared" si="141"/>
        <v>0</v>
      </c>
      <c r="I553" s="52">
        <f t="shared" si="141"/>
        <v>26</v>
      </c>
    </row>
    <row r="554" spans="1:9" ht="13" x14ac:dyDescent="0.3">
      <c r="A554" s="15" t="s">
        <v>61</v>
      </c>
      <c r="B554" s="162" t="s">
        <v>21</v>
      </c>
      <c r="C554" s="52">
        <f>C556</f>
        <v>180</v>
      </c>
      <c r="D554" s="52">
        <f t="shared" si="141"/>
        <v>3704</v>
      </c>
      <c r="E554" s="52">
        <f t="shared" si="141"/>
        <v>710.2</v>
      </c>
      <c r="F554" s="52">
        <f t="shared" si="141"/>
        <v>1730</v>
      </c>
      <c r="G554" s="52">
        <f t="shared" si="141"/>
        <v>0</v>
      </c>
      <c r="H554" s="52">
        <f t="shared" si="141"/>
        <v>0</v>
      </c>
      <c r="I554" s="52">
        <f t="shared" si="141"/>
        <v>26</v>
      </c>
    </row>
    <row r="555" spans="1:9" x14ac:dyDescent="0.25">
      <c r="A555" s="10"/>
      <c r="B555" s="4" t="s">
        <v>22</v>
      </c>
      <c r="C555" s="52">
        <f>C557</f>
        <v>180</v>
      </c>
      <c r="D555" s="52">
        <f t="shared" si="141"/>
        <v>3704</v>
      </c>
      <c r="E555" s="52">
        <f t="shared" si="141"/>
        <v>710.2</v>
      </c>
      <c r="F555" s="52">
        <f t="shared" si="141"/>
        <v>1730</v>
      </c>
      <c r="G555" s="52">
        <f t="shared" si="141"/>
        <v>0</v>
      </c>
      <c r="H555" s="52">
        <f t="shared" si="141"/>
        <v>0</v>
      </c>
      <c r="I555" s="52">
        <f t="shared" si="141"/>
        <v>26</v>
      </c>
    </row>
    <row r="556" spans="1:9" ht="13" x14ac:dyDescent="0.3">
      <c r="A556" s="34" t="s">
        <v>53</v>
      </c>
      <c r="B556" s="162" t="s">
        <v>21</v>
      </c>
      <c r="C556" s="52">
        <f>C567</f>
        <v>180</v>
      </c>
      <c r="D556" s="52">
        <f t="shared" ref="D556:I557" si="143">D567+D582</f>
        <v>3704</v>
      </c>
      <c r="E556" s="52">
        <f t="shared" si="143"/>
        <v>710.2</v>
      </c>
      <c r="F556" s="52">
        <f t="shared" si="143"/>
        <v>1730</v>
      </c>
      <c r="G556" s="52">
        <f t="shared" si="143"/>
        <v>0</v>
      </c>
      <c r="H556" s="52">
        <f t="shared" si="143"/>
        <v>0</v>
      </c>
      <c r="I556" s="52">
        <f t="shared" si="143"/>
        <v>26</v>
      </c>
    </row>
    <row r="557" spans="1:9" x14ac:dyDescent="0.25">
      <c r="A557" s="10"/>
      <c r="B557" s="4" t="s">
        <v>22</v>
      </c>
      <c r="C557" s="52">
        <f>C568</f>
        <v>180</v>
      </c>
      <c r="D557" s="52">
        <f t="shared" si="143"/>
        <v>3704</v>
      </c>
      <c r="E557" s="52">
        <f t="shared" si="143"/>
        <v>710.2</v>
      </c>
      <c r="F557" s="52">
        <f t="shared" si="143"/>
        <v>1730</v>
      </c>
      <c r="G557" s="52">
        <f t="shared" si="143"/>
        <v>0</v>
      </c>
      <c r="H557" s="52">
        <f t="shared" si="143"/>
        <v>0</v>
      </c>
      <c r="I557" s="52">
        <f t="shared" si="143"/>
        <v>26</v>
      </c>
    </row>
    <row r="558" spans="1:9" ht="13" x14ac:dyDescent="0.3">
      <c r="A558" s="658" t="s">
        <v>68</v>
      </c>
      <c r="B558" s="660"/>
      <c r="C558" s="660"/>
      <c r="D558" s="660"/>
      <c r="E558" s="660"/>
      <c r="F558" s="660"/>
      <c r="G558" s="660"/>
      <c r="H558" s="660"/>
      <c r="I558" s="661"/>
    </row>
    <row r="559" spans="1:9" ht="13.5" customHeight="1" x14ac:dyDescent="0.3">
      <c r="A559" s="256" t="s">
        <v>24</v>
      </c>
      <c r="B559" s="130" t="s">
        <v>21</v>
      </c>
      <c r="C559" s="131">
        <f t="shared" ref="C559:C572" si="144">D559+E559+F559+G559+H559+I559</f>
        <v>180</v>
      </c>
      <c r="D559" s="131">
        <f t="shared" ref="D559:I566" si="145">D561</f>
        <v>154</v>
      </c>
      <c r="E559" s="131">
        <f t="shared" si="145"/>
        <v>0</v>
      </c>
      <c r="F559" s="131">
        <f t="shared" si="145"/>
        <v>0</v>
      </c>
      <c r="G559" s="131">
        <f t="shared" si="145"/>
        <v>0</v>
      </c>
      <c r="H559" s="131">
        <f t="shared" si="145"/>
        <v>0</v>
      </c>
      <c r="I559" s="131">
        <f t="shared" si="145"/>
        <v>26</v>
      </c>
    </row>
    <row r="560" spans="1:9" ht="13" x14ac:dyDescent="0.3">
      <c r="A560" s="21" t="s">
        <v>168</v>
      </c>
      <c r="B560" s="133" t="s">
        <v>22</v>
      </c>
      <c r="C560" s="131">
        <f t="shared" si="144"/>
        <v>180</v>
      </c>
      <c r="D560" s="131">
        <f t="shared" si="145"/>
        <v>154</v>
      </c>
      <c r="E560" s="131">
        <f t="shared" si="145"/>
        <v>0</v>
      </c>
      <c r="F560" s="131">
        <f t="shared" si="145"/>
        <v>0</v>
      </c>
      <c r="G560" s="131">
        <f t="shared" si="145"/>
        <v>0</v>
      </c>
      <c r="H560" s="131">
        <f t="shared" si="145"/>
        <v>0</v>
      </c>
      <c r="I560" s="131">
        <f t="shared" si="145"/>
        <v>26</v>
      </c>
    </row>
    <row r="561" spans="1:9" ht="13" x14ac:dyDescent="0.3">
      <c r="A561" s="96" t="s">
        <v>70</v>
      </c>
      <c r="B561" s="162" t="s">
        <v>21</v>
      </c>
      <c r="C561" s="52">
        <f t="shared" si="144"/>
        <v>180</v>
      </c>
      <c r="D561" s="52">
        <f t="shared" si="145"/>
        <v>154</v>
      </c>
      <c r="E561" s="52">
        <f t="shared" si="145"/>
        <v>0</v>
      </c>
      <c r="F561" s="52">
        <f t="shared" si="145"/>
        <v>0</v>
      </c>
      <c r="G561" s="52">
        <f t="shared" si="145"/>
        <v>0</v>
      </c>
      <c r="H561" s="52">
        <f t="shared" si="145"/>
        <v>0</v>
      </c>
      <c r="I561" s="52">
        <f t="shared" si="145"/>
        <v>26</v>
      </c>
    </row>
    <row r="562" spans="1:9" x14ac:dyDescent="0.25">
      <c r="A562" s="10" t="s">
        <v>28</v>
      </c>
      <c r="B562" s="4" t="s">
        <v>22</v>
      </c>
      <c r="C562" s="52">
        <f t="shared" si="144"/>
        <v>180</v>
      </c>
      <c r="D562" s="52">
        <f t="shared" si="145"/>
        <v>154</v>
      </c>
      <c r="E562" s="52">
        <f t="shared" si="145"/>
        <v>0</v>
      </c>
      <c r="F562" s="52">
        <f t="shared" si="145"/>
        <v>0</v>
      </c>
      <c r="G562" s="52">
        <f t="shared" si="145"/>
        <v>0</v>
      </c>
      <c r="H562" s="52">
        <f t="shared" si="145"/>
        <v>0</v>
      </c>
      <c r="I562" s="52">
        <f t="shared" si="145"/>
        <v>26</v>
      </c>
    </row>
    <row r="563" spans="1:9" ht="13" x14ac:dyDescent="0.3">
      <c r="A563" s="19" t="s">
        <v>78</v>
      </c>
      <c r="B563" s="162" t="s">
        <v>21</v>
      </c>
      <c r="C563" s="52">
        <f t="shared" si="144"/>
        <v>180</v>
      </c>
      <c r="D563" s="52">
        <f t="shared" si="145"/>
        <v>154</v>
      </c>
      <c r="E563" s="52">
        <f t="shared" si="145"/>
        <v>0</v>
      </c>
      <c r="F563" s="52">
        <f t="shared" si="145"/>
        <v>0</v>
      </c>
      <c r="G563" s="52">
        <f t="shared" si="145"/>
        <v>0</v>
      </c>
      <c r="H563" s="52">
        <f t="shared" si="145"/>
        <v>0</v>
      </c>
      <c r="I563" s="52">
        <f t="shared" si="145"/>
        <v>26</v>
      </c>
    </row>
    <row r="564" spans="1:9" x14ac:dyDescent="0.25">
      <c r="A564" s="10"/>
      <c r="B564" s="4" t="s">
        <v>22</v>
      </c>
      <c r="C564" s="52">
        <f t="shared" si="144"/>
        <v>180</v>
      </c>
      <c r="D564" s="52">
        <f t="shared" si="145"/>
        <v>154</v>
      </c>
      <c r="E564" s="52">
        <f t="shared" si="145"/>
        <v>0</v>
      </c>
      <c r="F564" s="52">
        <f t="shared" si="145"/>
        <v>0</v>
      </c>
      <c r="G564" s="52">
        <f t="shared" si="145"/>
        <v>0</v>
      </c>
      <c r="H564" s="52">
        <f t="shared" si="145"/>
        <v>0</v>
      </c>
      <c r="I564" s="52">
        <f t="shared" si="145"/>
        <v>26</v>
      </c>
    </row>
    <row r="565" spans="1:9" ht="13" x14ac:dyDescent="0.3">
      <c r="A565" s="15" t="s">
        <v>61</v>
      </c>
      <c r="B565" s="162" t="s">
        <v>21</v>
      </c>
      <c r="C565" s="52">
        <f t="shared" si="144"/>
        <v>180</v>
      </c>
      <c r="D565" s="64">
        <f t="shared" si="145"/>
        <v>154</v>
      </c>
      <c r="E565" s="64">
        <f t="shared" si="145"/>
        <v>0</v>
      </c>
      <c r="F565" s="64">
        <f t="shared" si="145"/>
        <v>0</v>
      </c>
      <c r="G565" s="64">
        <f t="shared" si="145"/>
        <v>0</v>
      </c>
      <c r="H565" s="64">
        <f t="shared" si="145"/>
        <v>0</v>
      </c>
      <c r="I565" s="64">
        <f t="shared" si="145"/>
        <v>26</v>
      </c>
    </row>
    <row r="566" spans="1:9" x14ac:dyDescent="0.25">
      <c r="A566" s="10"/>
      <c r="B566" s="4" t="s">
        <v>22</v>
      </c>
      <c r="C566" s="52">
        <f t="shared" si="144"/>
        <v>180</v>
      </c>
      <c r="D566" s="64">
        <f t="shared" si="145"/>
        <v>154</v>
      </c>
      <c r="E566" s="64">
        <f t="shared" si="145"/>
        <v>0</v>
      </c>
      <c r="F566" s="64">
        <f t="shared" si="145"/>
        <v>0</v>
      </c>
      <c r="G566" s="64">
        <f t="shared" si="145"/>
        <v>0</v>
      </c>
      <c r="H566" s="64">
        <f t="shared" si="145"/>
        <v>0</v>
      </c>
      <c r="I566" s="64">
        <f t="shared" si="145"/>
        <v>26</v>
      </c>
    </row>
    <row r="567" spans="1:9" ht="13" x14ac:dyDescent="0.3">
      <c r="A567" s="34" t="s">
        <v>53</v>
      </c>
      <c r="B567" s="162" t="s">
        <v>21</v>
      </c>
      <c r="C567" s="52">
        <f t="shared" si="144"/>
        <v>180</v>
      </c>
      <c r="D567" s="52">
        <f>D569+D571</f>
        <v>154</v>
      </c>
      <c r="E567" s="52">
        <f t="shared" ref="E567:I568" si="146">E569+E571</f>
        <v>0</v>
      </c>
      <c r="F567" s="52">
        <f t="shared" si="146"/>
        <v>0</v>
      </c>
      <c r="G567" s="52">
        <f t="shared" si="146"/>
        <v>0</v>
      </c>
      <c r="H567" s="52">
        <f t="shared" si="146"/>
        <v>0</v>
      </c>
      <c r="I567" s="52">
        <f t="shared" si="146"/>
        <v>26</v>
      </c>
    </row>
    <row r="568" spans="1:9" x14ac:dyDescent="0.25">
      <c r="A568" s="10"/>
      <c r="B568" s="4" t="s">
        <v>22</v>
      </c>
      <c r="C568" s="52">
        <f t="shared" si="144"/>
        <v>180</v>
      </c>
      <c r="D568" s="52">
        <f>D570+D572</f>
        <v>154</v>
      </c>
      <c r="E568" s="52">
        <f t="shared" si="146"/>
        <v>0</v>
      </c>
      <c r="F568" s="52">
        <f t="shared" si="146"/>
        <v>0</v>
      </c>
      <c r="G568" s="52">
        <f t="shared" si="146"/>
        <v>0</v>
      </c>
      <c r="H568" s="52">
        <f t="shared" si="146"/>
        <v>0</v>
      </c>
      <c r="I568" s="52">
        <f t="shared" si="146"/>
        <v>26</v>
      </c>
    </row>
    <row r="569" spans="1:9" s="212" customFormat="1" ht="27" customHeight="1" x14ac:dyDescent="0.25">
      <c r="A569" s="335" t="s">
        <v>173</v>
      </c>
      <c r="B569" s="63" t="s">
        <v>21</v>
      </c>
      <c r="C569" s="64">
        <f t="shared" si="144"/>
        <v>100</v>
      </c>
      <c r="D569" s="64">
        <v>74</v>
      </c>
      <c r="E569" s="64">
        <v>0</v>
      </c>
      <c r="F569" s="64">
        <v>0</v>
      </c>
      <c r="G569" s="64">
        <v>0</v>
      </c>
      <c r="H569" s="64">
        <v>0</v>
      </c>
      <c r="I569" s="64">
        <f>100-74</f>
        <v>26</v>
      </c>
    </row>
    <row r="570" spans="1:9" x14ac:dyDescent="0.25">
      <c r="A570" s="12"/>
      <c r="B570" s="62" t="s">
        <v>22</v>
      </c>
      <c r="C570" s="64">
        <f t="shared" si="144"/>
        <v>100</v>
      </c>
      <c r="D570" s="64">
        <v>74</v>
      </c>
      <c r="E570" s="64">
        <v>0</v>
      </c>
      <c r="F570" s="64">
        <v>0</v>
      </c>
      <c r="G570" s="64">
        <v>0</v>
      </c>
      <c r="H570" s="64">
        <v>0</v>
      </c>
      <c r="I570" s="64">
        <f>100-74</f>
        <v>26</v>
      </c>
    </row>
    <row r="571" spans="1:9" s="212" customFormat="1" ht="27.75" customHeight="1" x14ac:dyDescent="0.25">
      <c r="A571" s="520" t="s">
        <v>330</v>
      </c>
      <c r="B571" s="63" t="s">
        <v>21</v>
      </c>
      <c r="C571" s="64">
        <f t="shared" si="144"/>
        <v>80</v>
      </c>
      <c r="D571" s="64">
        <v>80</v>
      </c>
      <c r="E571" s="64">
        <v>0</v>
      </c>
      <c r="F571" s="64">
        <v>0</v>
      </c>
      <c r="G571" s="64">
        <v>0</v>
      </c>
      <c r="H571" s="64">
        <v>0</v>
      </c>
      <c r="I571" s="64">
        <v>0</v>
      </c>
    </row>
    <row r="572" spans="1:9" x14ac:dyDescent="0.25">
      <c r="A572" s="12"/>
      <c r="B572" s="62" t="s">
        <v>22</v>
      </c>
      <c r="C572" s="64">
        <f t="shared" si="144"/>
        <v>80</v>
      </c>
      <c r="D572" s="64">
        <v>80</v>
      </c>
      <c r="E572" s="64">
        <v>0</v>
      </c>
      <c r="F572" s="64">
        <v>0</v>
      </c>
      <c r="G572" s="64">
        <v>0</v>
      </c>
      <c r="H572" s="64">
        <v>0</v>
      </c>
      <c r="I572" s="64">
        <v>0</v>
      </c>
    </row>
    <row r="573" spans="1:9" ht="13" x14ac:dyDescent="0.3">
      <c r="A573" s="662" t="s">
        <v>778</v>
      </c>
      <c r="B573" s="739"/>
      <c r="C573" s="739"/>
      <c r="D573" s="739"/>
      <c r="E573" s="739"/>
      <c r="F573" s="739"/>
      <c r="G573" s="739"/>
      <c r="H573" s="739"/>
      <c r="I573" s="740"/>
    </row>
    <row r="574" spans="1:9" ht="13.5" customHeight="1" x14ac:dyDescent="0.3">
      <c r="A574" s="256" t="s">
        <v>24</v>
      </c>
      <c r="B574" s="130" t="s">
        <v>21</v>
      </c>
      <c r="C574" s="131">
        <f t="shared" ref="C574:C591" si="147">D574+E574+F574+G574+H574+I574</f>
        <v>5990.2</v>
      </c>
      <c r="D574" s="131">
        <f t="shared" ref="D574:I583" si="148">D576</f>
        <v>3550</v>
      </c>
      <c r="E574" s="131">
        <f t="shared" si="148"/>
        <v>710.2</v>
      </c>
      <c r="F574" s="131">
        <f t="shared" si="148"/>
        <v>1730</v>
      </c>
      <c r="G574" s="131">
        <f t="shared" si="148"/>
        <v>0</v>
      </c>
      <c r="H574" s="131">
        <f t="shared" si="148"/>
        <v>0</v>
      </c>
      <c r="I574" s="131">
        <f t="shared" si="148"/>
        <v>0</v>
      </c>
    </row>
    <row r="575" spans="1:9" ht="13" x14ac:dyDescent="0.3">
      <c r="A575" s="21" t="s">
        <v>168</v>
      </c>
      <c r="B575" s="133" t="s">
        <v>22</v>
      </c>
      <c r="C575" s="131">
        <f t="shared" si="147"/>
        <v>5990.2</v>
      </c>
      <c r="D575" s="131">
        <f t="shared" si="148"/>
        <v>3550</v>
      </c>
      <c r="E575" s="131">
        <f t="shared" si="148"/>
        <v>710.2</v>
      </c>
      <c r="F575" s="131">
        <f t="shared" si="148"/>
        <v>1730</v>
      </c>
      <c r="G575" s="131">
        <f t="shared" si="148"/>
        <v>0</v>
      </c>
      <c r="H575" s="131">
        <f t="shared" si="148"/>
        <v>0</v>
      </c>
      <c r="I575" s="131">
        <f t="shared" si="148"/>
        <v>0</v>
      </c>
    </row>
    <row r="576" spans="1:9" ht="13" x14ac:dyDescent="0.3">
      <c r="A576" s="96" t="s">
        <v>70</v>
      </c>
      <c r="B576" s="162" t="s">
        <v>21</v>
      </c>
      <c r="C576" s="52">
        <f t="shared" si="147"/>
        <v>5990.2</v>
      </c>
      <c r="D576" s="52">
        <f t="shared" si="148"/>
        <v>3550</v>
      </c>
      <c r="E576" s="52">
        <f t="shared" si="148"/>
        <v>710.2</v>
      </c>
      <c r="F576" s="52">
        <f t="shared" si="148"/>
        <v>1730</v>
      </c>
      <c r="G576" s="52">
        <f t="shared" si="148"/>
        <v>0</v>
      </c>
      <c r="H576" s="52">
        <f t="shared" si="148"/>
        <v>0</v>
      </c>
      <c r="I576" s="52">
        <f t="shared" si="148"/>
        <v>0</v>
      </c>
    </row>
    <row r="577" spans="1:9" x14ac:dyDescent="0.25">
      <c r="A577" s="10" t="s">
        <v>28</v>
      </c>
      <c r="B577" s="4" t="s">
        <v>22</v>
      </c>
      <c r="C577" s="52">
        <f t="shared" si="147"/>
        <v>5990.2</v>
      </c>
      <c r="D577" s="52">
        <f t="shared" si="148"/>
        <v>3550</v>
      </c>
      <c r="E577" s="52">
        <f t="shared" si="148"/>
        <v>710.2</v>
      </c>
      <c r="F577" s="52">
        <f t="shared" si="148"/>
        <v>1730</v>
      </c>
      <c r="G577" s="52">
        <f t="shared" si="148"/>
        <v>0</v>
      </c>
      <c r="H577" s="52">
        <f t="shared" si="148"/>
        <v>0</v>
      </c>
      <c r="I577" s="52">
        <f t="shared" si="148"/>
        <v>0</v>
      </c>
    </row>
    <row r="578" spans="1:9" ht="13" x14ac:dyDescent="0.3">
      <c r="A578" s="19" t="s">
        <v>78</v>
      </c>
      <c r="B578" s="162" t="s">
        <v>21</v>
      </c>
      <c r="C578" s="52">
        <f t="shared" si="147"/>
        <v>5990.2</v>
      </c>
      <c r="D578" s="52">
        <f t="shared" si="148"/>
        <v>3550</v>
      </c>
      <c r="E578" s="52">
        <f t="shared" si="148"/>
        <v>710.2</v>
      </c>
      <c r="F578" s="52">
        <f t="shared" si="148"/>
        <v>1730</v>
      </c>
      <c r="G578" s="52">
        <f t="shared" si="148"/>
        <v>0</v>
      </c>
      <c r="H578" s="52">
        <f t="shared" si="148"/>
        <v>0</v>
      </c>
      <c r="I578" s="52">
        <f t="shared" si="148"/>
        <v>0</v>
      </c>
    </row>
    <row r="579" spans="1:9" x14ac:dyDescent="0.25">
      <c r="A579" s="10"/>
      <c r="B579" s="4" t="s">
        <v>22</v>
      </c>
      <c r="C579" s="52">
        <f t="shared" si="147"/>
        <v>5990.2</v>
      </c>
      <c r="D579" s="52">
        <f t="shared" si="148"/>
        <v>3550</v>
      </c>
      <c r="E579" s="52">
        <f t="shared" si="148"/>
        <v>710.2</v>
      </c>
      <c r="F579" s="52">
        <f t="shared" si="148"/>
        <v>1730</v>
      </c>
      <c r="G579" s="52">
        <f t="shared" si="148"/>
        <v>0</v>
      </c>
      <c r="H579" s="52">
        <f t="shared" si="148"/>
        <v>0</v>
      </c>
      <c r="I579" s="52">
        <f t="shared" si="148"/>
        <v>0</v>
      </c>
    </row>
    <row r="580" spans="1:9" ht="13" x14ac:dyDescent="0.3">
      <c r="A580" s="15" t="s">
        <v>61</v>
      </c>
      <c r="B580" s="162" t="s">
        <v>21</v>
      </c>
      <c r="C580" s="52">
        <f t="shared" si="147"/>
        <v>5990.2</v>
      </c>
      <c r="D580" s="64">
        <f t="shared" si="148"/>
        <v>3550</v>
      </c>
      <c r="E580" s="64">
        <f t="shared" si="148"/>
        <v>710.2</v>
      </c>
      <c r="F580" s="64">
        <f t="shared" si="148"/>
        <v>1730</v>
      </c>
      <c r="G580" s="64">
        <f t="shared" si="148"/>
        <v>0</v>
      </c>
      <c r="H580" s="64">
        <f t="shared" si="148"/>
        <v>0</v>
      </c>
      <c r="I580" s="64">
        <f t="shared" si="148"/>
        <v>0</v>
      </c>
    </row>
    <row r="581" spans="1:9" x14ac:dyDescent="0.25">
      <c r="A581" s="10"/>
      <c r="B581" s="4" t="s">
        <v>22</v>
      </c>
      <c r="C581" s="52">
        <f t="shared" si="147"/>
        <v>5990.2</v>
      </c>
      <c r="D581" s="64">
        <f t="shared" si="148"/>
        <v>3550</v>
      </c>
      <c r="E581" s="64">
        <f t="shared" si="148"/>
        <v>710.2</v>
      </c>
      <c r="F581" s="64">
        <f t="shared" si="148"/>
        <v>1730</v>
      </c>
      <c r="G581" s="64">
        <f t="shared" si="148"/>
        <v>0</v>
      </c>
      <c r="H581" s="64">
        <f t="shared" si="148"/>
        <v>0</v>
      </c>
      <c r="I581" s="64">
        <f t="shared" si="148"/>
        <v>0</v>
      </c>
    </row>
    <row r="582" spans="1:9" ht="13" x14ac:dyDescent="0.3">
      <c r="A582" s="34" t="s">
        <v>53</v>
      </c>
      <c r="B582" s="162" t="s">
        <v>21</v>
      </c>
      <c r="C582" s="52">
        <f t="shared" si="147"/>
        <v>5990.2</v>
      </c>
      <c r="D582" s="52">
        <f>D584</f>
        <v>3550</v>
      </c>
      <c r="E582" s="52">
        <f t="shared" si="148"/>
        <v>710.2</v>
      </c>
      <c r="F582" s="52">
        <f t="shared" si="148"/>
        <v>1730</v>
      </c>
      <c r="G582" s="52">
        <f t="shared" si="148"/>
        <v>0</v>
      </c>
      <c r="H582" s="52">
        <f t="shared" si="148"/>
        <v>0</v>
      </c>
      <c r="I582" s="52">
        <f t="shared" si="148"/>
        <v>0</v>
      </c>
    </row>
    <row r="583" spans="1:9" x14ac:dyDescent="0.25">
      <c r="A583" s="10"/>
      <c r="B583" s="4" t="s">
        <v>22</v>
      </c>
      <c r="C583" s="52">
        <f t="shared" si="147"/>
        <v>5990.2</v>
      </c>
      <c r="D583" s="52">
        <f>D585</f>
        <v>3550</v>
      </c>
      <c r="E583" s="52">
        <f t="shared" si="148"/>
        <v>710.2</v>
      </c>
      <c r="F583" s="52">
        <f t="shared" si="148"/>
        <v>1730</v>
      </c>
      <c r="G583" s="52">
        <f t="shared" si="148"/>
        <v>0</v>
      </c>
      <c r="H583" s="52">
        <f t="shared" si="148"/>
        <v>0</v>
      </c>
      <c r="I583" s="52">
        <f t="shared" si="148"/>
        <v>0</v>
      </c>
    </row>
    <row r="584" spans="1:9" s="212" customFormat="1" ht="26" x14ac:dyDescent="0.3">
      <c r="A584" s="359" t="s">
        <v>106</v>
      </c>
      <c r="B584" s="63" t="s">
        <v>21</v>
      </c>
      <c r="C584" s="64">
        <f t="shared" si="147"/>
        <v>5990.2</v>
      </c>
      <c r="D584" s="64">
        <f>D586+D588+D590</f>
        <v>3550</v>
      </c>
      <c r="E584" s="64">
        <f t="shared" ref="E584:I585" si="149">E586+E588+E590</f>
        <v>710.2</v>
      </c>
      <c r="F584" s="64">
        <f t="shared" si="149"/>
        <v>1730</v>
      </c>
      <c r="G584" s="64">
        <f t="shared" si="149"/>
        <v>0</v>
      </c>
      <c r="H584" s="64">
        <f t="shared" si="149"/>
        <v>0</v>
      </c>
      <c r="I584" s="64">
        <f t="shared" si="149"/>
        <v>0</v>
      </c>
    </row>
    <row r="585" spans="1:9" x14ac:dyDescent="0.25">
      <c r="A585" s="12"/>
      <c r="B585" s="62" t="s">
        <v>22</v>
      </c>
      <c r="C585" s="64">
        <f t="shared" si="147"/>
        <v>5990.2</v>
      </c>
      <c r="D585" s="64">
        <f>D587+D589+D591</f>
        <v>3550</v>
      </c>
      <c r="E585" s="64">
        <f t="shared" si="149"/>
        <v>710.2</v>
      </c>
      <c r="F585" s="64">
        <f t="shared" si="149"/>
        <v>1730</v>
      </c>
      <c r="G585" s="64">
        <f t="shared" si="149"/>
        <v>0</v>
      </c>
      <c r="H585" s="64">
        <f t="shared" si="149"/>
        <v>0</v>
      </c>
      <c r="I585" s="64">
        <f t="shared" si="149"/>
        <v>0</v>
      </c>
    </row>
    <row r="586" spans="1:9" s="212" customFormat="1" ht="14" x14ac:dyDescent="0.3">
      <c r="A586" s="413" t="s">
        <v>349</v>
      </c>
      <c r="B586" s="63" t="s">
        <v>21</v>
      </c>
      <c r="C586" s="64">
        <f t="shared" si="147"/>
        <v>710.2</v>
      </c>
      <c r="D586" s="64">
        <v>0</v>
      </c>
      <c r="E586" s="64">
        <v>710.2</v>
      </c>
      <c r="F586" s="64">
        <v>0</v>
      </c>
      <c r="G586" s="64">
        <v>0</v>
      </c>
      <c r="H586" s="64">
        <v>0</v>
      </c>
      <c r="I586" s="64">
        <v>0</v>
      </c>
    </row>
    <row r="587" spans="1:9" x14ac:dyDescent="0.25">
      <c r="A587" s="12"/>
      <c r="B587" s="62" t="s">
        <v>22</v>
      </c>
      <c r="C587" s="64">
        <f t="shared" si="147"/>
        <v>710.2</v>
      </c>
      <c r="D587" s="64">
        <v>0</v>
      </c>
      <c r="E587" s="64">
        <v>710.2</v>
      </c>
      <c r="F587" s="64">
        <v>0</v>
      </c>
      <c r="G587" s="64">
        <v>0</v>
      </c>
      <c r="H587" s="64">
        <v>0</v>
      </c>
      <c r="I587" s="64">
        <v>0</v>
      </c>
    </row>
    <row r="588" spans="1:9" s="212" customFormat="1" ht="14" x14ac:dyDescent="0.3">
      <c r="A588" s="408" t="s">
        <v>350</v>
      </c>
      <c r="B588" s="63" t="s">
        <v>21</v>
      </c>
      <c r="C588" s="64">
        <f t="shared" si="147"/>
        <v>1021</v>
      </c>
      <c r="D588" s="64">
        <v>710</v>
      </c>
      <c r="E588" s="64">
        <v>0</v>
      </c>
      <c r="F588" s="64">
        <v>311</v>
      </c>
      <c r="G588" s="64">
        <v>0</v>
      </c>
      <c r="H588" s="64">
        <v>0</v>
      </c>
      <c r="I588" s="64">
        <v>0</v>
      </c>
    </row>
    <row r="589" spans="1:9" x14ac:dyDescent="0.25">
      <c r="A589" s="12"/>
      <c r="B589" s="62" t="s">
        <v>22</v>
      </c>
      <c r="C589" s="64">
        <f t="shared" si="147"/>
        <v>1021</v>
      </c>
      <c r="D589" s="64">
        <v>710</v>
      </c>
      <c r="E589" s="64">
        <v>0</v>
      </c>
      <c r="F589" s="64">
        <v>311</v>
      </c>
      <c r="G589" s="64">
        <v>0</v>
      </c>
      <c r="H589" s="64">
        <v>0</v>
      </c>
      <c r="I589" s="64">
        <v>0</v>
      </c>
    </row>
    <row r="590" spans="1:9" s="212" customFormat="1" ht="14" x14ac:dyDescent="0.3">
      <c r="A590" s="408" t="s">
        <v>352</v>
      </c>
      <c r="B590" s="63" t="s">
        <v>21</v>
      </c>
      <c r="C590" s="64">
        <f t="shared" si="147"/>
        <v>4259</v>
      </c>
      <c r="D590" s="64">
        <v>2840</v>
      </c>
      <c r="E590" s="64">
        <v>0</v>
      </c>
      <c r="F590" s="64">
        <v>1419</v>
      </c>
      <c r="G590" s="64">
        <v>0</v>
      </c>
      <c r="H590" s="64">
        <v>0</v>
      </c>
      <c r="I590" s="64">
        <v>0</v>
      </c>
    </row>
    <row r="591" spans="1:9" x14ac:dyDescent="0.25">
      <c r="A591" s="12"/>
      <c r="B591" s="62" t="s">
        <v>22</v>
      </c>
      <c r="C591" s="64">
        <f t="shared" si="147"/>
        <v>4259</v>
      </c>
      <c r="D591" s="64">
        <v>2840</v>
      </c>
      <c r="E591" s="64">
        <v>0</v>
      </c>
      <c r="F591" s="64">
        <v>1419</v>
      </c>
      <c r="G591" s="64">
        <v>0</v>
      </c>
      <c r="H591" s="64">
        <v>0</v>
      </c>
      <c r="I591" s="64">
        <v>0</v>
      </c>
    </row>
    <row r="592" spans="1:9" ht="13" x14ac:dyDescent="0.3">
      <c r="A592" s="741" t="s">
        <v>38</v>
      </c>
      <c r="B592" s="694"/>
      <c r="C592" s="694"/>
      <c r="D592" s="694"/>
      <c r="E592" s="694"/>
      <c r="F592" s="694"/>
      <c r="G592" s="694"/>
      <c r="H592" s="694"/>
      <c r="I592" s="695"/>
    </row>
    <row r="593" spans="1:9" ht="13" x14ac:dyDescent="0.3">
      <c r="A593" s="621" t="s">
        <v>24</v>
      </c>
      <c r="B593" s="622"/>
      <c r="C593" s="622"/>
      <c r="D593" s="622"/>
      <c r="E593" s="622"/>
      <c r="F593" s="622"/>
      <c r="G593" s="622"/>
      <c r="H593" s="622"/>
      <c r="I593" s="623"/>
    </row>
    <row r="594" spans="1:9" x14ac:dyDescent="0.25">
      <c r="A594" s="7" t="s">
        <v>31</v>
      </c>
      <c r="B594" s="162" t="s">
        <v>21</v>
      </c>
      <c r="C594" s="52">
        <f t="shared" ref="C594:C627" si="150">D594+E594+F594+G594+H594+I594</f>
        <v>139288.38999999998</v>
      </c>
      <c r="D594" s="52">
        <f t="shared" ref="D594:I595" si="151">D596+D612</f>
        <v>30608.310000000005</v>
      </c>
      <c r="E594" s="52">
        <f t="shared" si="151"/>
        <v>89143.5</v>
      </c>
      <c r="F594" s="52">
        <f t="shared" si="151"/>
        <v>17648</v>
      </c>
      <c r="G594" s="52">
        <f t="shared" si="151"/>
        <v>0</v>
      </c>
      <c r="H594" s="52">
        <f t="shared" si="151"/>
        <v>0</v>
      </c>
      <c r="I594" s="52">
        <f t="shared" si="151"/>
        <v>1888.58</v>
      </c>
    </row>
    <row r="595" spans="1:9" x14ac:dyDescent="0.25">
      <c r="A595" s="7"/>
      <c r="B595" s="4" t="s">
        <v>22</v>
      </c>
      <c r="C595" s="52">
        <f t="shared" si="150"/>
        <v>139288.38999999998</v>
      </c>
      <c r="D595" s="52">
        <f t="shared" si="151"/>
        <v>30608.310000000005</v>
      </c>
      <c r="E595" s="52">
        <f t="shared" si="151"/>
        <v>89143.5</v>
      </c>
      <c r="F595" s="52">
        <f t="shared" si="151"/>
        <v>17648</v>
      </c>
      <c r="G595" s="52">
        <f t="shared" si="151"/>
        <v>0</v>
      </c>
      <c r="H595" s="52">
        <f t="shared" si="151"/>
        <v>0</v>
      </c>
      <c r="I595" s="52">
        <f t="shared" si="151"/>
        <v>1888.58</v>
      </c>
    </row>
    <row r="596" spans="1:9" ht="13" x14ac:dyDescent="0.3">
      <c r="A596" s="96" t="s">
        <v>70</v>
      </c>
      <c r="B596" s="162" t="s">
        <v>21</v>
      </c>
      <c r="C596" s="52">
        <f t="shared" si="150"/>
        <v>70272.100000000006</v>
      </c>
      <c r="D596" s="52">
        <f>D602+D600+D598</f>
        <v>2552.6000000000004</v>
      </c>
      <c r="E596" s="52">
        <f t="shared" ref="E596:I597" si="152">E602+E600+E598</f>
        <v>50031.5</v>
      </c>
      <c r="F596" s="52">
        <f t="shared" si="152"/>
        <v>17648</v>
      </c>
      <c r="G596" s="52">
        <f t="shared" si="152"/>
        <v>0</v>
      </c>
      <c r="H596" s="52">
        <f t="shared" si="152"/>
        <v>0</v>
      </c>
      <c r="I596" s="52">
        <f t="shared" si="152"/>
        <v>40</v>
      </c>
    </row>
    <row r="597" spans="1:9" x14ac:dyDescent="0.25">
      <c r="A597" s="10" t="s">
        <v>28</v>
      </c>
      <c r="B597" s="4" t="s">
        <v>22</v>
      </c>
      <c r="C597" s="52">
        <f t="shared" si="150"/>
        <v>70272.100000000006</v>
      </c>
      <c r="D597" s="52">
        <f>D603+D601+D599</f>
        <v>2552.6000000000004</v>
      </c>
      <c r="E597" s="52">
        <f t="shared" si="152"/>
        <v>50031.5</v>
      </c>
      <c r="F597" s="52">
        <f t="shared" si="152"/>
        <v>17648</v>
      </c>
      <c r="G597" s="52">
        <f t="shared" si="152"/>
        <v>0</v>
      </c>
      <c r="H597" s="52">
        <f t="shared" si="152"/>
        <v>0</v>
      </c>
      <c r="I597" s="52">
        <f t="shared" si="152"/>
        <v>40</v>
      </c>
    </row>
    <row r="598" spans="1:9" s="214" customFormat="1" ht="26" x14ac:dyDescent="0.3">
      <c r="A598" s="317" t="s">
        <v>11</v>
      </c>
      <c r="B598" s="304" t="s">
        <v>21</v>
      </c>
      <c r="C598" s="261">
        <f>D598+E598+F598+G598+H598+I598</f>
        <v>194.3</v>
      </c>
      <c r="D598" s="261">
        <f t="shared" ref="D598:I599" si="153">D633+D1123+D1284</f>
        <v>136.30000000000001</v>
      </c>
      <c r="E598" s="261">
        <f t="shared" si="153"/>
        <v>18</v>
      </c>
      <c r="F598" s="261">
        <f t="shared" si="153"/>
        <v>0</v>
      </c>
      <c r="G598" s="261">
        <f t="shared" si="153"/>
        <v>0</v>
      </c>
      <c r="H598" s="261">
        <f t="shared" si="153"/>
        <v>0</v>
      </c>
      <c r="I598" s="261">
        <f t="shared" si="153"/>
        <v>40</v>
      </c>
    </row>
    <row r="599" spans="1:9" s="214" customFormat="1" ht="13" x14ac:dyDescent="0.3">
      <c r="A599" s="228"/>
      <c r="B599" s="229" t="s">
        <v>22</v>
      </c>
      <c r="C599" s="261">
        <f>D599+E599+F599+G599+H599+I599</f>
        <v>194.3</v>
      </c>
      <c r="D599" s="261">
        <f t="shared" si="153"/>
        <v>136.30000000000001</v>
      </c>
      <c r="E599" s="261">
        <f t="shared" si="153"/>
        <v>18</v>
      </c>
      <c r="F599" s="261">
        <f t="shared" si="153"/>
        <v>0</v>
      </c>
      <c r="G599" s="261">
        <f t="shared" si="153"/>
        <v>0</v>
      </c>
      <c r="H599" s="261">
        <f t="shared" si="153"/>
        <v>0</v>
      </c>
      <c r="I599" s="261">
        <f t="shared" si="153"/>
        <v>40</v>
      </c>
    </row>
    <row r="600" spans="1:9" s="214" customFormat="1" ht="26" x14ac:dyDescent="0.3">
      <c r="A600" s="334" t="s">
        <v>364</v>
      </c>
      <c r="B600" s="304" t="s">
        <v>21</v>
      </c>
      <c r="C600" s="261">
        <f>D600+E600+F600+G600+H600+I600</f>
        <v>38865</v>
      </c>
      <c r="D600" s="261">
        <f>D637</f>
        <v>0</v>
      </c>
      <c r="E600" s="261">
        <f t="shared" ref="E600:I601" si="154">E637</f>
        <v>38865</v>
      </c>
      <c r="F600" s="261">
        <f t="shared" si="154"/>
        <v>0</v>
      </c>
      <c r="G600" s="261">
        <f t="shared" si="154"/>
        <v>0</v>
      </c>
      <c r="H600" s="261">
        <f t="shared" si="154"/>
        <v>0</v>
      </c>
      <c r="I600" s="261">
        <f t="shared" si="154"/>
        <v>0</v>
      </c>
    </row>
    <row r="601" spans="1:9" s="214" customFormat="1" ht="13" x14ac:dyDescent="0.3">
      <c r="A601" s="228"/>
      <c r="B601" s="229" t="s">
        <v>22</v>
      </c>
      <c r="C601" s="261">
        <f>D601+E601+F601+G601+H601+I601</f>
        <v>38865</v>
      </c>
      <c r="D601" s="261">
        <f>D638</f>
        <v>0</v>
      </c>
      <c r="E601" s="261">
        <f t="shared" si="154"/>
        <v>38865</v>
      </c>
      <c r="F601" s="261">
        <f t="shared" si="154"/>
        <v>0</v>
      </c>
      <c r="G601" s="261">
        <f t="shared" si="154"/>
        <v>0</v>
      </c>
      <c r="H601" s="261">
        <f t="shared" si="154"/>
        <v>0</v>
      </c>
      <c r="I601" s="261">
        <f t="shared" si="154"/>
        <v>0</v>
      </c>
    </row>
    <row r="602" spans="1:9" ht="13" x14ac:dyDescent="0.3">
      <c r="A602" s="19" t="s">
        <v>78</v>
      </c>
      <c r="B602" s="3" t="s">
        <v>21</v>
      </c>
      <c r="C602" s="52">
        <f t="shared" si="150"/>
        <v>31212.799999999999</v>
      </c>
      <c r="D602" s="52">
        <f>D604</f>
        <v>2416.3000000000002</v>
      </c>
      <c r="E602" s="52">
        <f t="shared" ref="E602:I603" si="155">E604</f>
        <v>11148.5</v>
      </c>
      <c r="F602" s="52">
        <f t="shared" si="155"/>
        <v>17648</v>
      </c>
      <c r="G602" s="52">
        <f t="shared" si="155"/>
        <v>0</v>
      </c>
      <c r="H602" s="52">
        <f t="shared" si="155"/>
        <v>0</v>
      </c>
      <c r="I602" s="52">
        <f t="shared" si="155"/>
        <v>0</v>
      </c>
    </row>
    <row r="603" spans="1:9" ht="13" x14ac:dyDescent="0.3">
      <c r="A603" s="16"/>
      <c r="B603" s="4" t="s">
        <v>22</v>
      </c>
      <c r="C603" s="52">
        <f t="shared" si="150"/>
        <v>31212.799999999999</v>
      </c>
      <c r="D603" s="52">
        <f>D605</f>
        <v>2416.3000000000002</v>
      </c>
      <c r="E603" s="52">
        <f t="shared" si="155"/>
        <v>11148.5</v>
      </c>
      <c r="F603" s="52">
        <f t="shared" si="155"/>
        <v>17648</v>
      </c>
      <c r="G603" s="52">
        <f t="shared" si="155"/>
        <v>0</v>
      </c>
      <c r="H603" s="52">
        <f t="shared" si="155"/>
        <v>0</v>
      </c>
      <c r="I603" s="52">
        <f t="shared" si="155"/>
        <v>0</v>
      </c>
    </row>
    <row r="604" spans="1:9" x14ac:dyDescent="0.25">
      <c r="A604" s="28" t="s">
        <v>56</v>
      </c>
      <c r="B604" s="162" t="s">
        <v>21</v>
      </c>
      <c r="C604" s="52">
        <f t="shared" si="150"/>
        <v>31212.799999999999</v>
      </c>
      <c r="D604" s="52">
        <f>D606+D608+D610</f>
        <v>2416.3000000000002</v>
      </c>
      <c r="E604" s="52">
        <f t="shared" ref="E604:I605" si="156">E606+E608+E610</f>
        <v>11148.5</v>
      </c>
      <c r="F604" s="52">
        <f t="shared" si="156"/>
        <v>17648</v>
      </c>
      <c r="G604" s="52">
        <f t="shared" si="156"/>
        <v>0</v>
      </c>
      <c r="H604" s="52">
        <f t="shared" si="156"/>
        <v>0</v>
      </c>
      <c r="I604" s="52">
        <f t="shared" si="156"/>
        <v>0</v>
      </c>
    </row>
    <row r="605" spans="1:9" x14ac:dyDescent="0.25">
      <c r="A605" s="10"/>
      <c r="B605" s="4" t="s">
        <v>22</v>
      </c>
      <c r="C605" s="52">
        <f t="shared" si="150"/>
        <v>31212.799999999999</v>
      </c>
      <c r="D605" s="52">
        <f>D607+D609+D611</f>
        <v>2416.3000000000002</v>
      </c>
      <c r="E605" s="52">
        <f t="shared" si="156"/>
        <v>11148.5</v>
      </c>
      <c r="F605" s="52">
        <f t="shared" si="156"/>
        <v>17648</v>
      </c>
      <c r="G605" s="52">
        <f t="shared" si="156"/>
        <v>0</v>
      </c>
      <c r="H605" s="52">
        <f t="shared" si="156"/>
        <v>0</v>
      </c>
      <c r="I605" s="52">
        <f t="shared" si="156"/>
        <v>0</v>
      </c>
    </row>
    <row r="606" spans="1:9" x14ac:dyDescent="0.25">
      <c r="A606" s="11" t="s">
        <v>52</v>
      </c>
      <c r="B606" s="162" t="s">
        <v>21</v>
      </c>
      <c r="C606" s="52">
        <f t="shared" si="150"/>
        <v>29753.8</v>
      </c>
      <c r="D606" s="52">
        <f t="shared" ref="D606:I607" si="157">D647+D719+D754+D821+D1294+D1381</f>
        <v>2266.8000000000002</v>
      </c>
      <c r="E606" s="52">
        <f t="shared" si="157"/>
        <v>9839</v>
      </c>
      <c r="F606" s="52">
        <f t="shared" si="157"/>
        <v>17648</v>
      </c>
      <c r="G606" s="52">
        <f t="shared" si="157"/>
        <v>0</v>
      </c>
      <c r="H606" s="52">
        <f t="shared" si="157"/>
        <v>0</v>
      </c>
      <c r="I606" s="52">
        <f t="shared" si="157"/>
        <v>0</v>
      </c>
    </row>
    <row r="607" spans="1:9" x14ac:dyDescent="0.25">
      <c r="A607" s="12"/>
      <c r="B607" s="4" t="s">
        <v>22</v>
      </c>
      <c r="C607" s="52">
        <f t="shared" si="150"/>
        <v>29753.8</v>
      </c>
      <c r="D607" s="52">
        <f t="shared" si="157"/>
        <v>2266.8000000000002</v>
      </c>
      <c r="E607" s="52">
        <f t="shared" si="157"/>
        <v>9839</v>
      </c>
      <c r="F607" s="52">
        <f t="shared" si="157"/>
        <v>17648</v>
      </c>
      <c r="G607" s="52">
        <f t="shared" si="157"/>
        <v>0</v>
      </c>
      <c r="H607" s="52">
        <f t="shared" si="157"/>
        <v>0</v>
      </c>
      <c r="I607" s="52">
        <f t="shared" si="157"/>
        <v>0</v>
      </c>
    </row>
    <row r="608" spans="1:9" x14ac:dyDescent="0.25">
      <c r="A608" s="11" t="s">
        <v>55</v>
      </c>
      <c r="B608" s="162" t="s">
        <v>21</v>
      </c>
      <c r="C608" s="52">
        <f t="shared" si="150"/>
        <v>1293.5</v>
      </c>
      <c r="D608" s="52">
        <f>D667+D729+D1133+D1316</f>
        <v>18.5</v>
      </c>
      <c r="E608" s="52">
        <f t="shared" ref="E608:I608" si="158">E667+E729+E1133+E1316</f>
        <v>1275</v>
      </c>
      <c r="F608" s="52">
        <f t="shared" si="158"/>
        <v>0</v>
      </c>
      <c r="G608" s="52">
        <f t="shared" si="158"/>
        <v>0</v>
      </c>
      <c r="H608" s="52">
        <f t="shared" si="158"/>
        <v>0</v>
      </c>
      <c r="I608" s="52">
        <f t="shared" si="158"/>
        <v>0</v>
      </c>
    </row>
    <row r="609" spans="1:9" x14ac:dyDescent="0.25">
      <c r="A609" s="12"/>
      <c r="B609" s="4" t="s">
        <v>22</v>
      </c>
      <c r="C609" s="52">
        <f t="shared" si="150"/>
        <v>1293.5</v>
      </c>
      <c r="D609" s="52">
        <f>D668+D730+D1134+D1317</f>
        <v>18.5</v>
      </c>
      <c r="E609" s="52">
        <f t="shared" ref="E609:I609" si="159">E668+E730+E1134+E1317</f>
        <v>1275</v>
      </c>
      <c r="F609" s="52">
        <f t="shared" si="159"/>
        <v>0</v>
      </c>
      <c r="G609" s="52">
        <f t="shared" si="159"/>
        <v>0</v>
      </c>
      <c r="H609" s="52">
        <f t="shared" si="159"/>
        <v>0</v>
      </c>
      <c r="I609" s="52">
        <f t="shared" si="159"/>
        <v>0</v>
      </c>
    </row>
    <row r="610" spans="1:9" ht="13" x14ac:dyDescent="0.3">
      <c r="A610" s="32" t="s">
        <v>53</v>
      </c>
      <c r="B610" s="162" t="s">
        <v>21</v>
      </c>
      <c r="C610" s="52">
        <f t="shared" si="150"/>
        <v>165.5</v>
      </c>
      <c r="D610" s="52">
        <f>D673+D739+D1141+D1336</f>
        <v>131</v>
      </c>
      <c r="E610" s="52">
        <f t="shared" ref="E610:I610" si="160">E673+E739+E1141+E1336</f>
        <v>34.5</v>
      </c>
      <c r="F610" s="52">
        <f t="shared" si="160"/>
        <v>0</v>
      </c>
      <c r="G610" s="52">
        <f t="shared" si="160"/>
        <v>0</v>
      </c>
      <c r="H610" s="52">
        <f t="shared" si="160"/>
        <v>0</v>
      </c>
      <c r="I610" s="52">
        <f t="shared" si="160"/>
        <v>0</v>
      </c>
    </row>
    <row r="611" spans="1:9" x14ac:dyDescent="0.25">
      <c r="A611" s="12"/>
      <c r="B611" s="4" t="s">
        <v>22</v>
      </c>
      <c r="C611" s="52">
        <f t="shared" si="150"/>
        <v>165.5</v>
      </c>
      <c r="D611" s="52">
        <f>D674+D740+D1142+D1337</f>
        <v>131</v>
      </c>
      <c r="E611" s="52">
        <f t="shared" ref="E611:I611" si="161">E674+E740+E1142+E1337</f>
        <v>34.5</v>
      </c>
      <c r="F611" s="52">
        <f t="shared" si="161"/>
        <v>0</v>
      </c>
      <c r="G611" s="52">
        <f t="shared" si="161"/>
        <v>0</v>
      </c>
      <c r="H611" s="52">
        <f t="shared" si="161"/>
        <v>0</v>
      </c>
      <c r="I611" s="52">
        <f t="shared" si="161"/>
        <v>0</v>
      </c>
    </row>
    <row r="612" spans="1:9" ht="13" x14ac:dyDescent="0.3">
      <c r="A612" s="14" t="s">
        <v>36</v>
      </c>
      <c r="B612" s="130" t="s">
        <v>21</v>
      </c>
      <c r="C612" s="131">
        <f t="shared" si="150"/>
        <v>69016.290000000008</v>
      </c>
      <c r="D612" s="131">
        <f>D614+D616+D618</f>
        <v>28055.710000000003</v>
      </c>
      <c r="E612" s="131">
        <f t="shared" ref="E612:I613" si="162">E614+E616+E618</f>
        <v>39112</v>
      </c>
      <c r="F612" s="131">
        <f t="shared" si="162"/>
        <v>0</v>
      </c>
      <c r="G612" s="131">
        <f t="shared" si="162"/>
        <v>0</v>
      </c>
      <c r="H612" s="131">
        <f t="shared" si="162"/>
        <v>0</v>
      </c>
      <c r="I612" s="131">
        <f t="shared" si="162"/>
        <v>1848.58</v>
      </c>
    </row>
    <row r="613" spans="1:9" ht="13" x14ac:dyDescent="0.3">
      <c r="A613" s="12" t="s">
        <v>51</v>
      </c>
      <c r="B613" s="133" t="s">
        <v>22</v>
      </c>
      <c r="C613" s="131">
        <f t="shared" si="150"/>
        <v>69016.290000000008</v>
      </c>
      <c r="D613" s="131">
        <f>D615+D617+D619</f>
        <v>28055.710000000003</v>
      </c>
      <c r="E613" s="131">
        <f t="shared" si="162"/>
        <v>39112</v>
      </c>
      <c r="F613" s="131">
        <f t="shared" si="162"/>
        <v>0</v>
      </c>
      <c r="G613" s="131">
        <f t="shared" si="162"/>
        <v>0</v>
      </c>
      <c r="H613" s="131">
        <f t="shared" si="162"/>
        <v>0</v>
      </c>
      <c r="I613" s="131">
        <f t="shared" si="162"/>
        <v>1848.58</v>
      </c>
    </row>
    <row r="614" spans="1:9" ht="26" x14ac:dyDescent="0.3">
      <c r="A614" s="183" t="s">
        <v>11</v>
      </c>
      <c r="B614" s="63" t="s">
        <v>21</v>
      </c>
      <c r="C614" s="52">
        <f>D614+E614+F614+G614+H614+I614</f>
        <v>28092.950000000004</v>
      </c>
      <c r="D614" s="52">
        <f>D836</f>
        <v>26244.370000000003</v>
      </c>
      <c r="E614" s="52">
        <f t="shared" ref="E614:I615" si="163">E836</f>
        <v>0</v>
      </c>
      <c r="F614" s="52">
        <f t="shared" si="163"/>
        <v>0</v>
      </c>
      <c r="G614" s="52">
        <f t="shared" si="163"/>
        <v>0</v>
      </c>
      <c r="H614" s="52">
        <f t="shared" si="163"/>
        <v>0</v>
      </c>
      <c r="I614" s="52">
        <f t="shared" si="163"/>
        <v>1848.58</v>
      </c>
    </row>
    <row r="615" spans="1:9" ht="13" x14ac:dyDescent="0.3">
      <c r="A615" s="16"/>
      <c r="B615" s="62" t="s">
        <v>22</v>
      </c>
      <c r="C615" s="52">
        <f>D615+E615+F615+G615+H615+I615</f>
        <v>28092.950000000004</v>
      </c>
      <c r="D615" s="52">
        <f>D837</f>
        <v>26244.370000000003</v>
      </c>
      <c r="E615" s="52">
        <f t="shared" si="163"/>
        <v>0</v>
      </c>
      <c r="F615" s="52">
        <f t="shared" si="163"/>
        <v>0</v>
      </c>
      <c r="G615" s="52">
        <f t="shared" si="163"/>
        <v>0</v>
      </c>
      <c r="H615" s="52">
        <f t="shared" si="163"/>
        <v>0</v>
      </c>
      <c r="I615" s="52">
        <f t="shared" si="163"/>
        <v>1848.58</v>
      </c>
    </row>
    <row r="616" spans="1:9" s="214" customFormat="1" ht="26" x14ac:dyDescent="0.3">
      <c r="A616" s="334" t="s">
        <v>364</v>
      </c>
      <c r="B616" s="304" t="s">
        <v>21</v>
      </c>
      <c r="C616" s="261">
        <f>D616+E616+F616+G616+H616+I616</f>
        <v>15837</v>
      </c>
      <c r="D616" s="261">
        <f>D846</f>
        <v>0</v>
      </c>
      <c r="E616" s="261">
        <f t="shared" ref="E616:I617" si="164">E846</f>
        <v>15837</v>
      </c>
      <c r="F616" s="261">
        <f t="shared" si="164"/>
        <v>0</v>
      </c>
      <c r="G616" s="261">
        <f t="shared" si="164"/>
        <v>0</v>
      </c>
      <c r="H616" s="261">
        <f t="shared" si="164"/>
        <v>0</v>
      </c>
      <c r="I616" s="261">
        <f t="shared" si="164"/>
        <v>0</v>
      </c>
    </row>
    <row r="617" spans="1:9" s="214" customFormat="1" ht="13" x14ac:dyDescent="0.3">
      <c r="A617" s="228"/>
      <c r="B617" s="229" t="s">
        <v>22</v>
      </c>
      <c r="C617" s="261">
        <f>D617+E617+F617+G617+H617+I617</f>
        <v>15837</v>
      </c>
      <c r="D617" s="261">
        <f>D847</f>
        <v>0</v>
      </c>
      <c r="E617" s="261">
        <f t="shared" si="164"/>
        <v>15837</v>
      </c>
      <c r="F617" s="261">
        <f t="shared" si="164"/>
        <v>0</v>
      </c>
      <c r="G617" s="261">
        <f t="shared" si="164"/>
        <v>0</v>
      </c>
      <c r="H617" s="261">
        <f t="shared" si="164"/>
        <v>0</v>
      </c>
      <c r="I617" s="261">
        <f t="shared" si="164"/>
        <v>0</v>
      </c>
    </row>
    <row r="618" spans="1:9" ht="13" x14ac:dyDescent="0.3">
      <c r="A618" s="19" t="s">
        <v>78</v>
      </c>
      <c r="B618" s="3" t="s">
        <v>21</v>
      </c>
      <c r="C618" s="52">
        <f t="shared" si="150"/>
        <v>25086.34</v>
      </c>
      <c r="D618" s="52">
        <f>D620</f>
        <v>1811.34</v>
      </c>
      <c r="E618" s="52">
        <f t="shared" ref="E618:I619" si="165">E620</f>
        <v>23275</v>
      </c>
      <c r="F618" s="52">
        <f t="shared" si="165"/>
        <v>0</v>
      </c>
      <c r="G618" s="52">
        <f t="shared" si="165"/>
        <v>0</v>
      </c>
      <c r="H618" s="52">
        <f t="shared" si="165"/>
        <v>0</v>
      </c>
      <c r="I618" s="52">
        <f t="shared" si="165"/>
        <v>0</v>
      </c>
    </row>
    <row r="619" spans="1:9" ht="13" x14ac:dyDescent="0.3">
      <c r="A619" s="16"/>
      <c r="B619" s="4" t="s">
        <v>22</v>
      </c>
      <c r="C619" s="52">
        <f t="shared" si="150"/>
        <v>25086.34</v>
      </c>
      <c r="D619" s="52">
        <f>D621</f>
        <v>1811.34</v>
      </c>
      <c r="E619" s="52">
        <f t="shared" si="165"/>
        <v>23275</v>
      </c>
      <c r="F619" s="52">
        <f t="shared" si="165"/>
        <v>0</v>
      </c>
      <c r="G619" s="52">
        <f t="shared" si="165"/>
        <v>0</v>
      </c>
      <c r="H619" s="52">
        <f t="shared" si="165"/>
        <v>0</v>
      </c>
      <c r="I619" s="52">
        <f t="shared" si="165"/>
        <v>0</v>
      </c>
    </row>
    <row r="620" spans="1:9" x14ac:dyDescent="0.25">
      <c r="A620" s="28" t="s">
        <v>56</v>
      </c>
      <c r="B620" s="24" t="s">
        <v>21</v>
      </c>
      <c r="C620" s="52">
        <f t="shared" si="150"/>
        <v>25086.34</v>
      </c>
      <c r="D620" s="52">
        <f>D622+D624+D626</f>
        <v>1811.34</v>
      </c>
      <c r="E620" s="52">
        <f t="shared" ref="E620:I621" si="166">E622+E624+E626</f>
        <v>23275</v>
      </c>
      <c r="F620" s="52">
        <f t="shared" si="166"/>
        <v>0</v>
      </c>
      <c r="G620" s="52">
        <f t="shared" si="166"/>
        <v>0</v>
      </c>
      <c r="H620" s="52">
        <f t="shared" si="166"/>
        <v>0</v>
      </c>
      <c r="I620" s="52">
        <f t="shared" si="166"/>
        <v>0</v>
      </c>
    </row>
    <row r="621" spans="1:9" x14ac:dyDescent="0.25">
      <c r="A621" s="12"/>
      <c r="B621" s="35" t="s">
        <v>22</v>
      </c>
      <c r="C621" s="52">
        <f t="shared" si="150"/>
        <v>25086.34</v>
      </c>
      <c r="D621" s="52">
        <f>D623+D625+D627</f>
        <v>1811.34</v>
      </c>
      <c r="E621" s="52">
        <f t="shared" si="166"/>
        <v>23275</v>
      </c>
      <c r="F621" s="52">
        <f t="shared" si="166"/>
        <v>0</v>
      </c>
      <c r="G621" s="52">
        <f t="shared" si="166"/>
        <v>0</v>
      </c>
      <c r="H621" s="52">
        <f t="shared" si="166"/>
        <v>0</v>
      </c>
      <c r="I621" s="52">
        <f t="shared" si="166"/>
        <v>0</v>
      </c>
    </row>
    <row r="622" spans="1:9" x14ac:dyDescent="0.25">
      <c r="A622" s="79" t="s">
        <v>52</v>
      </c>
      <c r="B622" s="24" t="s">
        <v>21</v>
      </c>
      <c r="C622" s="52">
        <f t="shared" si="150"/>
        <v>24795.82</v>
      </c>
      <c r="D622" s="52">
        <f t="shared" ref="D622:I623" si="167">D696+D860+D1153+D1352</f>
        <v>1586.82</v>
      </c>
      <c r="E622" s="52">
        <f t="shared" si="167"/>
        <v>23209</v>
      </c>
      <c r="F622" s="52">
        <f t="shared" si="167"/>
        <v>0</v>
      </c>
      <c r="G622" s="52">
        <f t="shared" si="167"/>
        <v>0</v>
      </c>
      <c r="H622" s="52">
        <f t="shared" si="167"/>
        <v>0</v>
      </c>
      <c r="I622" s="52">
        <f t="shared" si="167"/>
        <v>0</v>
      </c>
    </row>
    <row r="623" spans="1:9" x14ac:dyDescent="0.25">
      <c r="A623" s="10"/>
      <c r="B623" s="26" t="s">
        <v>22</v>
      </c>
      <c r="C623" s="52">
        <f t="shared" si="150"/>
        <v>24795.82</v>
      </c>
      <c r="D623" s="52">
        <f t="shared" si="167"/>
        <v>1586.82</v>
      </c>
      <c r="E623" s="52">
        <f t="shared" si="167"/>
        <v>23209</v>
      </c>
      <c r="F623" s="52">
        <f t="shared" si="167"/>
        <v>0</v>
      </c>
      <c r="G623" s="52">
        <f t="shared" si="167"/>
        <v>0</v>
      </c>
      <c r="H623" s="52">
        <f t="shared" si="167"/>
        <v>0</v>
      </c>
      <c r="I623" s="52">
        <f t="shared" si="167"/>
        <v>0</v>
      </c>
    </row>
    <row r="624" spans="1:9" x14ac:dyDescent="0.25">
      <c r="A624" s="31" t="s">
        <v>55</v>
      </c>
      <c r="B624" s="381" t="s">
        <v>21</v>
      </c>
      <c r="C624" s="52">
        <f t="shared" si="150"/>
        <v>65</v>
      </c>
      <c r="D624" s="52">
        <f t="shared" ref="D624:I625" si="168">D1243+D1366</f>
        <v>65</v>
      </c>
      <c r="E624" s="52">
        <f t="shared" si="168"/>
        <v>0</v>
      </c>
      <c r="F624" s="52">
        <f t="shared" si="168"/>
        <v>0</v>
      </c>
      <c r="G624" s="52">
        <f t="shared" si="168"/>
        <v>0</v>
      </c>
      <c r="H624" s="52">
        <f t="shared" si="168"/>
        <v>0</v>
      </c>
      <c r="I624" s="52">
        <f t="shared" si="168"/>
        <v>0</v>
      </c>
    </row>
    <row r="625" spans="1:17" x14ac:dyDescent="0.25">
      <c r="A625" s="7"/>
      <c r="B625" s="381" t="s">
        <v>22</v>
      </c>
      <c r="C625" s="52">
        <f t="shared" si="150"/>
        <v>65</v>
      </c>
      <c r="D625" s="52">
        <f t="shared" si="168"/>
        <v>65</v>
      </c>
      <c r="E625" s="52">
        <f t="shared" si="168"/>
        <v>0</v>
      </c>
      <c r="F625" s="52">
        <f t="shared" si="168"/>
        <v>0</v>
      </c>
      <c r="G625" s="52">
        <f t="shared" si="168"/>
        <v>0</v>
      </c>
      <c r="H625" s="52">
        <f t="shared" si="168"/>
        <v>0</v>
      </c>
      <c r="I625" s="52">
        <f t="shared" si="168"/>
        <v>0</v>
      </c>
    </row>
    <row r="626" spans="1:17" ht="13" x14ac:dyDescent="0.3">
      <c r="A626" s="34" t="s">
        <v>57</v>
      </c>
      <c r="B626" s="24" t="s">
        <v>21</v>
      </c>
      <c r="C626" s="52">
        <f t="shared" si="150"/>
        <v>225.51999999999998</v>
      </c>
      <c r="D626" s="52">
        <f t="shared" ref="D626:I627" si="169">D704+D1094+D1257</f>
        <v>159.51999999999998</v>
      </c>
      <c r="E626" s="52">
        <f t="shared" si="169"/>
        <v>66</v>
      </c>
      <c r="F626" s="52">
        <f t="shared" si="169"/>
        <v>0</v>
      </c>
      <c r="G626" s="52">
        <f t="shared" si="169"/>
        <v>0</v>
      </c>
      <c r="H626" s="52">
        <f t="shared" si="169"/>
        <v>0</v>
      </c>
      <c r="I626" s="52">
        <f t="shared" si="169"/>
        <v>0</v>
      </c>
    </row>
    <row r="627" spans="1:17" x14ac:dyDescent="0.25">
      <c r="A627" s="10"/>
      <c r="B627" s="26" t="s">
        <v>22</v>
      </c>
      <c r="C627" s="52">
        <f t="shared" si="150"/>
        <v>225.51999999999998</v>
      </c>
      <c r="D627" s="52">
        <f t="shared" si="169"/>
        <v>159.51999999999998</v>
      </c>
      <c r="E627" s="52">
        <f t="shared" si="169"/>
        <v>66</v>
      </c>
      <c r="F627" s="52">
        <f t="shared" si="169"/>
        <v>0</v>
      </c>
      <c r="G627" s="52">
        <f t="shared" si="169"/>
        <v>0</v>
      </c>
      <c r="H627" s="52">
        <f t="shared" si="169"/>
        <v>0</v>
      </c>
      <c r="I627" s="52">
        <f t="shared" si="169"/>
        <v>0</v>
      </c>
    </row>
    <row r="628" spans="1:17" ht="13" x14ac:dyDescent="0.3">
      <c r="A628" s="658" t="s">
        <v>68</v>
      </c>
      <c r="B628" s="659"/>
      <c r="C628" s="659"/>
      <c r="D628" s="659"/>
      <c r="E628" s="659"/>
      <c r="F628" s="659"/>
      <c r="G628" s="659"/>
      <c r="H628" s="659"/>
      <c r="I628" s="709"/>
    </row>
    <row r="629" spans="1:17" s="102" customFormat="1" ht="13" x14ac:dyDescent="0.3">
      <c r="A629" s="92" t="s">
        <v>24</v>
      </c>
      <c r="B629" s="172" t="s">
        <v>21</v>
      </c>
      <c r="C629" s="173">
        <f t="shared" ref="C629:C686" si="170">D629+E629+F629+G629+H629+I629</f>
        <v>64279.8</v>
      </c>
      <c r="D629" s="173">
        <f t="shared" ref="D629:I630" si="171">D631</f>
        <v>247.8</v>
      </c>
      <c r="E629" s="173">
        <f t="shared" si="171"/>
        <v>46344</v>
      </c>
      <c r="F629" s="173">
        <f t="shared" si="171"/>
        <v>17648</v>
      </c>
      <c r="G629" s="173">
        <f t="shared" si="171"/>
        <v>0</v>
      </c>
      <c r="H629" s="173">
        <f t="shared" si="171"/>
        <v>0</v>
      </c>
      <c r="I629" s="173">
        <f t="shared" si="171"/>
        <v>40</v>
      </c>
    </row>
    <row r="630" spans="1:17" s="102" customFormat="1" ht="13" x14ac:dyDescent="0.3">
      <c r="A630" s="110" t="s">
        <v>48</v>
      </c>
      <c r="B630" s="175" t="s">
        <v>22</v>
      </c>
      <c r="C630" s="173">
        <f t="shared" si="170"/>
        <v>64279.8</v>
      </c>
      <c r="D630" s="173">
        <f t="shared" si="171"/>
        <v>247.8</v>
      </c>
      <c r="E630" s="173">
        <f t="shared" si="171"/>
        <v>46344</v>
      </c>
      <c r="F630" s="173">
        <f t="shared" si="171"/>
        <v>17648</v>
      </c>
      <c r="G630" s="173">
        <f t="shared" si="171"/>
        <v>0</v>
      </c>
      <c r="H630" s="173">
        <f t="shared" si="171"/>
        <v>0</v>
      </c>
      <c r="I630" s="173">
        <f t="shared" si="171"/>
        <v>40</v>
      </c>
    </row>
    <row r="631" spans="1:17" s="102" customFormat="1" ht="13" x14ac:dyDescent="0.3">
      <c r="A631" s="146" t="s">
        <v>37</v>
      </c>
      <c r="B631" s="165" t="s">
        <v>21</v>
      </c>
      <c r="C631" s="83">
        <f t="shared" si="170"/>
        <v>64279.8</v>
      </c>
      <c r="D631" s="83">
        <f t="shared" ref="D631:I632" si="172">D633+D637+D643</f>
        <v>247.8</v>
      </c>
      <c r="E631" s="83">
        <f t="shared" si="172"/>
        <v>46344</v>
      </c>
      <c r="F631" s="83">
        <f t="shared" si="172"/>
        <v>17648</v>
      </c>
      <c r="G631" s="83">
        <f t="shared" si="172"/>
        <v>0</v>
      </c>
      <c r="H631" s="83">
        <f t="shared" si="172"/>
        <v>0</v>
      </c>
      <c r="I631" s="83">
        <f t="shared" si="172"/>
        <v>40</v>
      </c>
    </row>
    <row r="632" spans="1:17" s="102" customFormat="1" x14ac:dyDescent="0.25">
      <c r="A632" s="110" t="s">
        <v>28</v>
      </c>
      <c r="B632" s="166" t="s">
        <v>22</v>
      </c>
      <c r="C632" s="83">
        <f t="shared" si="170"/>
        <v>64279.8</v>
      </c>
      <c r="D632" s="83">
        <f t="shared" si="172"/>
        <v>247.8</v>
      </c>
      <c r="E632" s="83">
        <f t="shared" si="172"/>
        <v>46344</v>
      </c>
      <c r="F632" s="83">
        <f t="shared" si="172"/>
        <v>17648</v>
      </c>
      <c r="G632" s="83">
        <f t="shared" si="172"/>
        <v>0</v>
      </c>
      <c r="H632" s="83">
        <f t="shared" si="172"/>
        <v>0</v>
      </c>
      <c r="I632" s="83">
        <f t="shared" si="172"/>
        <v>40</v>
      </c>
    </row>
    <row r="633" spans="1:17" ht="26" x14ac:dyDescent="0.3">
      <c r="A633" s="183" t="s">
        <v>11</v>
      </c>
      <c r="B633" s="63" t="s">
        <v>21</v>
      </c>
      <c r="C633" s="52">
        <f t="shared" si="170"/>
        <v>152</v>
      </c>
      <c r="D633" s="52">
        <f t="shared" ref="D633:I634" si="173">D635</f>
        <v>112</v>
      </c>
      <c r="E633" s="52">
        <f t="shared" si="173"/>
        <v>0</v>
      </c>
      <c r="F633" s="52">
        <f t="shared" si="173"/>
        <v>0</v>
      </c>
      <c r="G633" s="52">
        <f t="shared" si="173"/>
        <v>0</v>
      </c>
      <c r="H633" s="52">
        <f t="shared" si="173"/>
        <v>0</v>
      </c>
      <c r="I633" s="52">
        <f t="shared" si="173"/>
        <v>40</v>
      </c>
    </row>
    <row r="634" spans="1:17" ht="13" x14ac:dyDescent="0.3">
      <c r="A634" s="16"/>
      <c r="B634" s="62" t="s">
        <v>22</v>
      </c>
      <c r="C634" s="52">
        <f t="shared" si="170"/>
        <v>152</v>
      </c>
      <c r="D634" s="52">
        <f t="shared" si="173"/>
        <v>112</v>
      </c>
      <c r="E634" s="52">
        <f t="shared" si="173"/>
        <v>0</v>
      </c>
      <c r="F634" s="52">
        <f t="shared" si="173"/>
        <v>0</v>
      </c>
      <c r="G634" s="52">
        <f t="shared" si="173"/>
        <v>0</v>
      </c>
      <c r="H634" s="52">
        <f t="shared" si="173"/>
        <v>0</v>
      </c>
      <c r="I634" s="52">
        <f t="shared" si="173"/>
        <v>40</v>
      </c>
    </row>
    <row r="635" spans="1:17" s="216" customFormat="1" ht="39.75" customHeight="1" x14ac:dyDescent="0.25">
      <c r="A635" s="376" t="s">
        <v>174</v>
      </c>
      <c r="B635" s="242" t="s">
        <v>21</v>
      </c>
      <c r="C635" s="255">
        <f t="shared" si="170"/>
        <v>152</v>
      </c>
      <c r="D635" s="255">
        <f>22+90</f>
        <v>112</v>
      </c>
      <c r="E635" s="255">
        <v>0</v>
      </c>
      <c r="F635" s="255">
        <v>0</v>
      </c>
      <c r="G635" s="255">
        <v>0</v>
      </c>
      <c r="H635" s="255">
        <v>0</v>
      </c>
      <c r="I635" s="255">
        <f>152-112</f>
        <v>40</v>
      </c>
      <c r="J635" s="631" t="s">
        <v>227</v>
      </c>
      <c r="K635" s="632"/>
      <c r="L635" s="632"/>
      <c r="M635" s="632"/>
      <c r="N635" s="632"/>
      <c r="O635" s="632"/>
      <c r="P635" s="632"/>
      <c r="Q635" s="632"/>
    </row>
    <row r="636" spans="1:17" s="208" customFormat="1" ht="13" x14ac:dyDescent="0.3">
      <c r="A636" s="43"/>
      <c r="B636" s="62" t="s">
        <v>22</v>
      </c>
      <c r="C636" s="78">
        <f t="shared" si="170"/>
        <v>152</v>
      </c>
      <c r="D636" s="255">
        <f>22+90</f>
        <v>112</v>
      </c>
      <c r="E636" s="78">
        <v>0</v>
      </c>
      <c r="F636" s="78">
        <v>0</v>
      </c>
      <c r="G636" s="78">
        <v>0</v>
      </c>
      <c r="H636" s="78">
        <v>0</v>
      </c>
      <c r="I636" s="255">
        <f>152-112</f>
        <v>40</v>
      </c>
      <c r="J636" s="631"/>
      <c r="K636" s="632"/>
      <c r="L636" s="632"/>
      <c r="M636" s="632"/>
      <c r="N636" s="632"/>
      <c r="O636" s="632"/>
      <c r="P636" s="632"/>
      <c r="Q636" s="632"/>
    </row>
    <row r="637" spans="1:17" ht="26" x14ac:dyDescent="0.3">
      <c r="A637" s="275" t="s">
        <v>364</v>
      </c>
      <c r="B637" s="63" t="s">
        <v>21</v>
      </c>
      <c r="C637" s="52">
        <f t="shared" si="170"/>
        <v>38865</v>
      </c>
      <c r="D637" s="52">
        <f>D639+D641</f>
        <v>0</v>
      </c>
      <c r="E637" s="52">
        <f t="shared" ref="E637:I638" si="174">E639+E641</f>
        <v>38865</v>
      </c>
      <c r="F637" s="52">
        <f t="shared" si="174"/>
        <v>0</v>
      </c>
      <c r="G637" s="52">
        <f t="shared" si="174"/>
        <v>0</v>
      </c>
      <c r="H637" s="52">
        <f t="shared" si="174"/>
        <v>0</v>
      </c>
      <c r="I637" s="52">
        <f t="shared" si="174"/>
        <v>0</v>
      </c>
    </row>
    <row r="638" spans="1:17" ht="13" x14ac:dyDescent="0.3">
      <c r="A638" s="16"/>
      <c r="B638" s="62" t="s">
        <v>22</v>
      </c>
      <c r="C638" s="52">
        <f t="shared" si="170"/>
        <v>38865</v>
      </c>
      <c r="D638" s="52">
        <f>D640+D642</f>
        <v>0</v>
      </c>
      <c r="E638" s="52">
        <f t="shared" si="174"/>
        <v>38865</v>
      </c>
      <c r="F638" s="52">
        <f t="shared" si="174"/>
        <v>0</v>
      </c>
      <c r="G638" s="52">
        <f t="shared" si="174"/>
        <v>0</v>
      </c>
      <c r="H638" s="52">
        <f t="shared" si="174"/>
        <v>0</v>
      </c>
      <c r="I638" s="52">
        <f t="shared" si="174"/>
        <v>0</v>
      </c>
    </row>
    <row r="639" spans="1:17" s="215" customFormat="1" ht="52.5" customHeight="1" x14ac:dyDescent="0.25">
      <c r="A639" s="519" t="s">
        <v>500</v>
      </c>
      <c r="B639" s="242" t="s">
        <v>21</v>
      </c>
      <c r="C639" s="255">
        <f t="shared" si="170"/>
        <v>2960</v>
      </c>
      <c r="D639" s="255">
        <v>0</v>
      </c>
      <c r="E639" s="255">
        <v>2960</v>
      </c>
      <c r="F639" s="255">
        <v>0</v>
      </c>
      <c r="G639" s="255">
        <v>0</v>
      </c>
      <c r="H639" s="255">
        <v>0</v>
      </c>
      <c r="I639" s="255">
        <v>0</v>
      </c>
      <c r="J639" s="631"/>
      <c r="K639" s="632"/>
      <c r="L639" s="632"/>
      <c r="M639" s="632"/>
      <c r="N639" s="632"/>
      <c r="O639" s="632"/>
      <c r="P639" s="632"/>
      <c r="Q639" s="632"/>
    </row>
    <row r="640" spans="1:17" s="208" customFormat="1" ht="13" x14ac:dyDescent="0.3">
      <c r="A640" s="43"/>
      <c r="B640" s="62" t="s">
        <v>22</v>
      </c>
      <c r="C640" s="78">
        <f t="shared" si="170"/>
        <v>2960</v>
      </c>
      <c r="D640" s="255">
        <v>0</v>
      </c>
      <c r="E640" s="78">
        <v>2960</v>
      </c>
      <c r="F640" s="78">
        <v>0</v>
      </c>
      <c r="G640" s="78">
        <v>0</v>
      </c>
      <c r="H640" s="78">
        <v>0</v>
      </c>
      <c r="I640" s="255">
        <v>0</v>
      </c>
      <c r="J640" s="631"/>
      <c r="K640" s="632"/>
      <c r="L640" s="632"/>
      <c r="M640" s="632"/>
      <c r="N640" s="632"/>
      <c r="O640" s="632"/>
      <c r="P640" s="632"/>
      <c r="Q640" s="632"/>
    </row>
    <row r="641" spans="1:17" s="215" customFormat="1" ht="27.75" customHeight="1" x14ac:dyDescent="0.25">
      <c r="A641" s="410" t="s">
        <v>499</v>
      </c>
      <c r="B641" s="242" t="s">
        <v>21</v>
      </c>
      <c r="C641" s="255">
        <f t="shared" si="170"/>
        <v>35905</v>
      </c>
      <c r="D641" s="255">
        <v>0</v>
      </c>
      <c r="E641" s="255">
        <v>35905</v>
      </c>
      <c r="F641" s="255">
        <v>0</v>
      </c>
      <c r="G641" s="255">
        <v>0</v>
      </c>
      <c r="H641" s="255">
        <v>0</v>
      </c>
      <c r="I641" s="255">
        <v>0</v>
      </c>
      <c r="J641" s="631"/>
      <c r="K641" s="632"/>
      <c r="L641" s="632"/>
      <c r="M641" s="632"/>
      <c r="N641" s="632"/>
      <c r="O641" s="632"/>
      <c r="P641" s="632"/>
      <c r="Q641" s="632"/>
    </row>
    <row r="642" spans="1:17" s="208" customFormat="1" ht="13" x14ac:dyDescent="0.3">
      <c r="A642" s="43"/>
      <c r="B642" s="62" t="s">
        <v>22</v>
      </c>
      <c r="C642" s="78">
        <f t="shared" si="170"/>
        <v>35905</v>
      </c>
      <c r="D642" s="255">
        <v>0</v>
      </c>
      <c r="E642" s="255">
        <v>35905</v>
      </c>
      <c r="F642" s="78">
        <v>0</v>
      </c>
      <c r="G642" s="78">
        <v>0</v>
      </c>
      <c r="H642" s="78">
        <v>0</v>
      </c>
      <c r="I642" s="255">
        <v>0</v>
      </c>
      <c r="J642" s="631"/>
      <c r="K642" s="632"/>
      <c r="L642" s="632"/>
      <c r="M642" s="632"/>
      <c r="N642" s="632"/>
      <c r="O642" s="632"/>
      <c r="P642" s="632"/>
      <c r="Q642" s="632"/>
    </row>
    <row r="643" spans="1:17" s="102" customFormat="1" ht="13" x14ac:dyDescent="0.3">
      <c r="A643" s="89" t="s">
        <v>78</v>
      </c>
      <c r="B643" s="90" t="s">
        <v>21</v>
      </c>
      <c r="C643" s="83">
        <f t="shared" si="170"/>
        <v>25262.799999999999</v>
      </c>
      <c r="D643" s="83">
        <f t="shared" ref="D643:I644" si="175">D645</f>
        <v>135.80000000000001</v>
      </c>
      <c r="E643" s="83">
        <f t="shared" si="175"/>
        <v>7479</v>
      </c>
      <c r="F643" s="83">
        <f t="shared" si="175"/>
        <v>17648</v>
      </c>
      <c r="G643" s="83">
        <f t="shared" si="175"/>
        <v>0</v>
      </c>
      <c r="H643" s="83">
        <f t="shared" si="175"/>
        <v>0</v>
      </c>
      <c r="I643" s="83">
        <f t="shared" si="175"/>
        <v>0</v>
      </c>
    </row>
    <row r="644" spans="1:17" s="102" customFormat="1" ht="13" x14ac:dyDescent="0.3">
      <c r="A644" s="91"/>
      <c r="B644" s="166" t="s">
        <v>22</v>
      </c>
      <c r="C644" s="83">
        <f t="shared" si="170"/>
        <v>25262.799999999999</v>
      </c>
      <c r="D644" s="83">
        <f t="shared" si="175"/>
        <v>135.80000000000001</v>
      </c>
      <c r="E644" s="83">
        <f t="shared" si="175"/>
        <v>7479</v>
      </c>
      <c r="F644" s="83">
        <f t="shared" si="175"/>
        <v>17648</v>
      </c>
      <c r="G644" s="83">
        <f t="shared" si="175"/>
        <v>0</v>
      </c>
      <c r="H644" s="83">
        <f t="shared" si="175"/>
        <v>0</v>
      </c>
      <c r="I644" s="83">
        <f t="shared" si="175"/>
        <v>0</v>
      </c>
    </row>
    <row r="645" spans="1:17" s="102" customFormat="1" x14ac:dyDescent="0.25">
      <c r="A645" s="112" t="s">
        <v>56</v>
      </c>
      <c r="B645" s="165" t="s">
        <v>21</v>
      </c>
      <c r="C645" s="83">
        <f t="shared" si="170"/>
        <v>25262.799999999999</v>
      </c>
      <c r="D645" s="83">
        <f t="shared" ref="D645:I646" si="176">D647+D667+D673</f>
        <v>135.80000000000001</v>
      </c>
      <c r="E645" s="83">
        <f t="shared" si="176"/>
        <v>7479</v>
      </c>
      <c r="F645" s="83">
        <f t="shared" si="176"/>
        <v>17648</v>
      </c>
      <c r="G645" s="83">
        <f t="shared" si="176"/>
        <v>0</v>
      </c>
      <c r="H645" s="83">
        <f t="shared" si="176"/>
        <v>0</v>
      </c>
      <c r="I645" s="83">
        <f t="shared" si="176"/>
        <v>0</v>
      </c>
    </row>
    <row r="646" spans="1:17" s="102" customFormat="1" x14ac:dyDescent="0.25">
      <c r="A646" s="104"/>
      <c r="B646" s="166" t="s">
        <v>22</v>
      </c>
      <c r="C646" s="83">
        <f t="shared" si="170"/>
        <v>25262.799999999999</v>
      </c>
      <c r="D646" s="83">
        <f t="shared" si="176"/>
        <v>135.80000000000001</v>
      </c>
      <c r="E646" s="83">
        <f t="shared" si="176"/>
        <v>7479</v>
      </c>
      <c r="F646" s="83">
        <f t="shared" si="176"/>
        <v>17648</v>
      </c>
      <c r="G646" s="83">
        <f t="shared" si="176"/>
        <v>0</v>
      </c>
      <c r="H646" s="83">
        <f t="shared" si="176"/>
        <v>0</v>
      </c>
      <c r="I646" s="83">
        <f t="shared" si="176"/>
        <v>0</v>
      </c>
    </row>
    <row r="647" spans="1:17" s="127" customFormat="1" ht="13" x14ac:dyDescent="0.3">
      <c r="A647" s="122" t="s">
        <v>52</v>
      </c>
      <c r="B647" s="125" t="s">
        <v>21</v>
      </c>
      <c r="C647" s="126">
        <f t="shared" si="170"/>
        <v>25156.799999999999</v>
      </c>
      <c r="D647" s="126">
        <f>D649+D651+D653+D655+D657+D659+D661+D663+D665</f>
        <v>63.8</v>
      </c>
      <c r="E647" s="126">
        <f t="shared" ref="E647:I648" si="177">E649+E651+E653+E655+E657+E659+E661+E663+E665</f>
        <v>7445</v>
      </c>
      <c r="F647" s="126">
        <f t="shared" si="177"/>
        <v>17648</v>
      </c>
      <c r="G647" s="126">
        <f t="shared" si="177"/>
        <v>0</v>
      </c>
      <c r="H647" s="126">
        <f t="shared" si="177"/>
        <v>0</v>
      </c>
      <c r="I647" s="126">
        <f t="shared" si="177"/>
        <v>0</v>
      </c>
    </row>
    <row r="648" spans="1:17" s="127" customFormat="1" ht="13" x14ac:dyDescent="0.3">
      <c r="A648" s="135"/>
      <c r="B648" s="128" t="s">
        <v>22</v>
      </c>
      <c r="C648" s="126">
        <f t="shared" si="170"/>
        <v>25156.799999999999</v>
      </c>
      <c r="D648" s="126">
        <f>D650+D652+D654+D656+D658+D660+D662+D664+D666</f>
        <v>63.8</v>
      </c>
      <c r="E648" s="126">
        <f t="shared" si="177"/>
        <v>7445</v>
      </c>
      <c r="F648" s="126">
        <f t="shared" si="177"/>
        <v>17648</v>
      </c>
      <c r="G648" s="126">
        <f t="shared" si="177"/>
        <v>0</v>
      </c>
      <c r="H648" s="126">
        <f t="shared" si="177"/>
        <v>0</v>
      </c>
      <c r="I648" s="126">
        <f t="shared" si="177"/>
        <v>0</v>
      </c>
    </row>
    <row r="649" spans="1:17" s="212" customFormat="1" ht="14" x14ac:dyDescent="0.3">
      <c r="A649" s="517" t="s">
        <v>301</v>
      </c>
      <c r="B649" s="63" t="s">
        <v>21</v>
      </c>
      <c r="C649" s="64">
        <f t="shared" si="170"/>
        <v>6</v>
      </c>
      <c r="D649" s="64">
        <v>6</v>
      </c>
      <c r="E649" s="72">
        <v>0</v>
      </c>
      <c r="F649" s="64">
        <v>0</v>
      </c>
      <c r="G649" s="64">
        <v>0</v>
      </c>
      <c r="H649" s="64">
        <v>0</v>
      </c>
      <c r="I649" s="64">
        <v>0</v>
      </c>
    </row>
    <row r="650" spans="1:17" s="211" customFormat="1" x14ac:dyDescent="0.25">
      <c r="A650" s="21"/>
      <c r="B650" s="26" t="s">
        <v>22</v>
      </c>
      <c r="C650" s="72">
        <f t="shared" si="170"/>
        <v>6</v>
      </c>
      <c r="D650" s="72">
        <v>6</v>
      </c>
      <c r="E650" s="72">
        <v>0</v>
      </c>
      <c r="F650" s="72">
        <v>0</v>
      </c>
      <c r="G650" s="72">
        <v>0</v>
      </c>
      <c r="H650" s="72">
        <v>0</v>
      </c>
      <c r="I650" s="72">
        <v>0</v>
      </c>
    </row>
    <row r="651" spans="1:17" s="212" customFormat="1" ht="14" x14ac:dyDescent="0.3">
      <c r="A651" s="488" t="s">
        <v>277</v>
      </c>
      <c r="B651" s="63" t="s">
        <v>21</v>
      </c>
      <c r="C651" s="64">
        <f t="shared" si="170"/>
        <v>48</v>
      </c>
      <c r="D651" s="64">
        <v>48</v>
      </c>
      <c r="E651" s="72">
        <v>0</v>
      </c>
      <c r="F651" s="64">
        <v>0</v>
      </c>
      <c r="G651" s="64">
        <v>0</v>
      </c>
      <c r="H651" s="64">
        <v>0</v>
      </c>
      <c r="I651" s="64">
        <v>0</v>
      </c>
    </row>
    <row r="652" spans="1:17" s="211" customFormat="1" x14ac:dyDescent="0.25">
      <c r="A652" s="21"/>
      <c r="B652" s="26" t="s">
        <v>22</v>
      </c>
      <c r="C652" s="72">
        <f t="shared" si="170"/>
        <v>48</v>
      </c>
      <c r="D652" s="72">
        <v>48</v>
      </c>
      <c r="E652" s="72">
        <v>0</v>
      </c>
      <c r="F652" s="72">
        <v>0</v>
      </c>
      <c r="G652" s="72">
        <v>0</v>
      </c>
      <c r="H652" s="72">
        <v>0</v>
      </c>
      <c r="I652" s="72">
        <v>0</v>
      </c>
    </row>
    <row r="653" spans="1:17" s="212" customFormat="1" ht="14" x14ac:dyDescent="0.3">
      <c r="A653" s="517" t="s">
        <v>380</v>
      </c>
      <c r="B653" s="63" t="s">
        <v>21</v>
      </c>
      <c r="C653" s="64">
        <f t="shared" si="170"/>
        <v>9.8000000000000007</v>
      </c>
      <c r="D653" s="64">
        <v>9.8000000000000007</v>
      </c>
      <c r="E653" s="72">
        <v>0</v>
      </c>
      <c r="F653" s="64">
        <v>0</v>
      </c>
      <c r="G653" s="64">
        <v>0</v>
      </c>
      <c r="H653" s="64">
        <v>0</v>
      </c>
      <c r="I653" s="64">
        <v>0</v>
      </c>
    </row>
    <row r="654" spans="1:17" s="211" customFormat="1" x14ac:dyDescent="0.25">
      <c r="A654" s="21"/>
      <c r="B654" s="26" t="s">
        <v>22</v>
      </c>
      <c r="C654" s="72">
        <f t="shared" si="170"/>
        <v>9.8000000000000007</v>
      </c>
      <c r="D654" s="72">
        <v>9.8000000000000007</v>
      </c>
      <c r="E654" s="72">
        <v>0</v>
      </c>
      <c r="F654" s="72">
        <v>0</v>
      </c>
      <c r="G654" s="72">
        <v>0</v>
      </c>
      <c r="H654" s="72">
        <v>0</v>
      </c>
      <c r="I654" s="72">
        <v>0</v>
      </c>
    </row>
    <row r="655" spans="1:17" s="212" customFormat="1" ht="14" x14ac:dyDescent="0.25">
      <c r="A655" s="518" t="s">
        <v>496</v>
      </c>
      <c r="B655" s="63" t="s">
        <v>21</v>
      </c>
      <c r="C655" s="64">
        <f t="shared" si="170"/>
        <v>58</v>
      </c>
      <c r="D655" s="64">
        <v>0</v>
      </c>
      <c r="E655" s="72">
        <v>58</v>
      </c>
      <c r="F655" s="64">
        <v>0</v>
      </c>
      <c r="G655" s="64">
        <v>0</v>
      </c>
      <c r="H655" s="64">
        <v>0</v>
      </c>
      <c r="I655" s="64">
        <v>0</v>
      </c>
    </row>
    <row r="656" spans="1:17" s="211" customFormat="1" x14ac:dyDescent="0.25">
      <c r="A656" s="21"/>
      <c r="B656" s="26" t="s">
        <v>22</v>
      </c>
      <c r="C656" s="72">
        <f t="shared" si="170"/>
        <v>58</v>
      </c>
      <c r="D656" s="72">
        <v>0</v>
      </c>
      <c r="E656" s="72">
        <v>58</v>
      </c>
      <c r="F656" s="72">
        <v>0</v>
      </c>
      <c r="G656" s="72">
        <v>0</v>
      </c>
      <c r="H656" s="72">
        <v>0</v>
      </c>
      <c r="I656" s="72">
        <v>0</v>
      </c>
    </row>
    <row r="657" spans="1:14" s="212" customFormat="1" ht="14" x14ac:dyDescent="0.3">
      <c r="A657" s="517" t="s">
        <v>204</v>
      </c>
      <c r="B657" s="63" t="s">
        <v>21</v>
      </c>
      <c r="C657" s="64">
        <f t="shared" si="170"/>
        <v>8</v>
      </c>
      <c r="D657" s="64">
        <v>0</v>
      </c>
      <c r="E657" s="72">
        <v>8</v>
      </c>
      <c r="F657" s="64">
        <v>0</v>
      </c>
      <c r="G657" s="64">
        <v>0</v>
      </c>
      <c r="H657" s="64">
        <v>0</v>
      </c>
      <c r="I657" s="64">
        <v>0</v>
      </c>
    </row>
    <row r="658" spans="1:14" s="211" customFormat="1" x14ac:dyDescent="0.25">
      <c r="A658" s="21"/>
      <c r="B658" s="26" t="s">
        <v>22</v>
      </c>
      <c r="C658" s="72">
        <f t="shared" si="170"/>
        <v>8</v>
      </c>
      <c r="D658" s="72">
        <v>0</v>
      </c>
      <c r="E658" s="72">
        <v>8</v>
      </c>
      <c r="F658" s="72">
        <v>0</v>
      </c>
      <c r="G658" s="72">
        <v>0</v>
      </c>
      <c r="H658" s="72">
        <v>0</v>
      </c>
      <c r="I658" s="72">
        <v>0</v>
      </c>
    </row>
    <row r="659" spans="1:14" s="248" customFormat="1" ht="26.25" customHeight="1" x14ac:dyDescent="0.25">
      <c r="A659" s="575" t="s">
        <v>880</v>
      </c>
      <c r="B659" s="537" t="s">
        <v>21</v>
      </c>
      <c r="C659" s="333">
        <f t="shared" si="170"/>
        <v>25000</v>
      </c>
      <c r="D659" s="333">
        <f>D660</f>
        <v>0</v>
      </c>
      <c r="E659" s="333">
        <f t="shared" ref="E659:I659" si="178">E660</f>
        <v>7352</v>
      </c>
      <c r="F659" s="333">
        <f t="shared" si="178"/>
        <v>17648</v>
      </c>
      <c r="G659" s="333">
        <f t="shared" si="178"/>
        <v>0</v>
      </c>
      <c r="H659" s="333">
        <f t="shared" si="178"/>
        <v>0</v>
      </c>
      <c r="I659" s="333">
        <f t="shared" si="178"/>
        <v>0</v>
      </c>
      <c r="J659" s="737" t="s">
        <v>881</v>
      </c>
      <c r="K659" s="738"/>
      <c r="L659" s="738"/>
      <c r="M659" s="738"/>
      <c r="N659" s="738"/>
    </row>
    <row r="660" spans="1:14" s="211" customFormat="1" x14ac:dyDescent="0.25">
      <c r="A660" s="21"/>
      <c r="B660" s="26" t="s">
        <v>22</v>
      </c>
      <c r="C660" s="72">
        <f t="shared" si="170"/>
        <v>25000</v>
      </c>
      <c r="D660" s="72">
        <v>0</v>
      </c>
      <c r="E660" s="72">
        <v>7352</v>
      </c>
      <c r="F660" s="72">
        <v>17648</v>
      </c>
      <c r="G660" s="72">
        <v>0</v>
      </c>
      <c r="H660" s="72">
        <v>0</v>
      </c>
      <c r="I660" s="72">
        <v>0</v>
      </c>
    </row>
    <row r="661" spans="1:14" s="212" customFormat="1" ht="14" x14ac:dyDescent="0.3">
      <c r="A661" s="576" t="s">
        <v>882</v>
      </c>
      <c r="B661" s="63" t="s">
        <v>21</v>
      </c>
      <c r="C661" s="64">
        <f t="shared" si="170"/>
        <v>4</v>
      </c>
      <c r="D661" s="64">
        <v>0</v>
      </c>
      <c r="E661" s="72">
        <v>4</v>
      </c>
      <c r="F661" s="64">
        <v>0</v>
      </c>
      <c r="G661" s="64">
        <v>0</v>
      </c>
      <c r="H661" s="64">
        <v>0</v>
      </c>
      <c r="I661" s="64">
        <v>0</v>
      </c>
    </row>
    <row r="662" spans="1:14" s="211" customFormat="1" x14ac:dyDescent="0.25">
      <c r="A662" s="21"/>
      <c r="B662" s="26" t="s">
        <v>22</v>
      </c>
      <c r="C662" s="72">
        <f t="shared" si="170"/>
        <v>4</v>
      </c>
      <c r="D662" s="72">
        <v>0</v>
      </c>
      <c r="E662" s="72">
        <v>4</v>
      </c>
      <c r="F662" s="72">
        <v>0</v>
      </c>
      <c r="G662" s="72">
        <v>0</v>
      </c>
      <c r="H662" s="72">
        <v>0</v>
      </c>
      <c r="I662" s="72">
        <v>0</v>
      </c>
    </row>
    <row r="663" spans="1:14" s="212" customFormat="1" ht="14" x14ac:dyDescent="0.25">
      <c r="A663" s="502" t="s">
        <v>893</v>
      </c>
      <c r="B663" s="63" t="s">
        <v>21</v>
      </c>
      <c r="C663" s="64">
        <f t="shared" si="170"/>
        <v>9</v>
      </c>
      <c r="D663" s="64">
        <v>0</v>
      </c>
      <c r="E663" s="72">
        <v>9</v>
      </c>
      <c r="F663" s="64">
        <v>0</v>
      </c>
      <c r="G663" s="64">
        <v>0</v>
      </c>
      <c r="H663" s="64">
        <v>0</v>
      </c>
      <c r="I663" s="64">
        <v>0</v>
      </c>
    </row>
    <row r="664" spans="1:14" s="211" customFormat="1" x14ac:dyDescent="0.25">
      <c r="A664" s="21"/>
      <c r="B664" s="26" t="s">
        <v>22</v>
      </c>
      <c r="C664" s="72">
        <f t="shared" si="170"/>
        <v>9</v>
      </c>
      <c r="D664" s="72">
        <v>0</v>
      </c>
      <c r="E664" s="72">
        <v>9</v>
      </c>
      <c r="F664" s="72">
        <v>0</v>
      </c>
      <c r="G664" s="72">
        <v>0</v>
      </c>
      <c r="H664" s="72">
        <v>0</v>
      </c>
      <c r="I664" s="72">
        <v>0</v>
      </c>
    </row>
    <row r="665" spans="1:14" s="212" customFormat="1" ht="14" x14ac:dyDescent="0.3">
      <c r="A665" s="435" t="s">
        <v>894</v>
      </c>
      <c r="B665" s="63" t="s">
        <v>21</v>
      </c>
      <c r="C665" s="64">
        <f t="shared" si="170"/>
        <v>14</v>
      </c>
      <c r="D665" s="64">
        <v>0</v>
      </c>
      <c r="E665" s="72">
        <f>7+7</f>
        <v>14</v>
      </c>
      <c r="F665" s="64">
        <v>0</v>
      </c>
      <c r="G665" s="64">
        <v>0</v>
      </c>
      <c r="H665" s="64">
        <v>0</v>
      </c>
      <c r="I665" s="64">
        <v>0</v>
      </c>
    </row>
    <row r="666" spans="1:14" s="211" customFormat="1" x14ac:dyDescent="0.25">
      <c r="A666" s="21"/>
      <c r="B666" s="26" t="s">
        <v>22</v>
      </c>
      <c r="C666" s="72">
        <f t="shared" si="170"/>
        <v>14</v>
      </c>
      <c r="D666" s="72">
        <v>0</v>
      </c>
      <c r="E666" s="72">
        <f>7+7</f>
        <v>14</v>
      </c>
      <c r="F666" s="72">
        <v>0</v>
      </c>
      <c r="G666" s="72">
        <v>0</v>
      </c>
      <c r="H666" s="72">
        <v>0</v>
      </c>
      <c r="I666" s="72">
        <v>0</v>
      </c>
    </row>
    <row r="667" spans="1:14" s="127" customFormat="1" ht="13" x14ac:dyDescent="0.3">
      <c r="A667" s="14" t="s">
        <v>55</v>
      </c>
      <c r="B667" s="125" t="s">
        <v>21</v>
      </c>
      <c r="C667" s="126">
        <f t="shared" si="170"/>
        <v>8</v>
      </c>
      <c r="D667" s="126">
        <f>D669+D671</f>
        <v>0</v>
      </c>
      <c r="E667" s="126">
        <f t="shared" ref="E667:I668" si="179">E669+E671</f>
        <v>8</v>
      </c>
      <c r="F667" s="126">
        <f t="shared" si="179"/>
        <v>0</v>
      </c>
      <c r="G667" s="126">
        <f t="shared" si="179"/>
        <v>0</v>
      </c>
      <c r="H667" s="126">
        <f t="shared" si="179"/>
        <v>0</v>
      </c>
      <c r="I667" s="126">
        <f t="shared" si="179"/>
        <v>0</v>
      </c>
    </row>
    <row r="668" spans="1:14" s="127" customFormat="1" ht="13" x14ac:dyDescent="0.3">
      <c r="A668" s="135"/>
      <c r="B668" s="128" t="s">
        <v>22</v>
      </c>
      <c r="C668" s="126">
        <f t="shared" si="170"/>
        <v>8</v>
      </c>
      <c r="D668" s="126">
        <f>D670+D672</f>
        <v>0</v>
      </c>
      <c r="E668" s="126">
        <f t="shared" si="179"/>
        <v>8</v>
      </c>
      <c r="F668" s="126">
        <f t="shared" si="179"/>
        <v>0</v>
      </c>
      <c r="G668" s="126">
        <f t="shared" si="179"/>
        <v>0</v>
      </c>
      <c r="H668" s="126">
        <f t="shared" si="179"/>
        <v>0</v>
      </c>
      <c r="I668" s="126">
        <f t="shared" si="179"/>
        <v>0</v>
      </c>
    </row>
    <row r="669" spans="1:14" s="212" customFormat="1" ht="14" x14ac:dyDescent="0.25">
      <c r="A669" s="502" t="s">
        <v>794</v>
      </c>
      <c r="B669" s="63" t="s">
        <v>21</v>
      </c>
      <c r="C669" s="64">
        <f t="shared" si="170"/>
        <v>4</v>
      </c>
      <c r="D669" s="64">
        <v>0</v>
      </c>
      <c r="E669" s="72">
        <v>4</v>
      </c>
      <c r="F669" s="64">
        <v>0</v>
      </c>
      <c r="G669" s="64">
        <v>0</v>
      </c>
      <c r="H669" s="64">
        <v>0</v>
      </c>
      <c r="I669" s="64">
        <v>0</v>
      </c>
    </row>
    <row r="670" spans="1:14" s="211" customFormat="1" x14ac:dyDescent="0.25">
      <c r="A670" s="21"/>
      <c r="B670" s="26" t="s">
        <v>22</v>
      </c>
      <c r="C670" s="72">
        <f t="shared" si="170"/>
        <v>4</v>
      </c>
      <c r="D670" s="72">
        <v>0</v>
      </c>
      <c r="E670" s="72">
        <v>4</v>
      </c>
      <c r="F670" s="72">
        <v>0</v>
      </c>
      <c r="G670" s="72">
        <v>0</v>
      </c>
      <c r="H670" s="72">
        <v>0</v>
      </c>
      <c r="I670" s="72">
        <v>0</v>
      </c>
    </row>
    <row r="671" spans="1:14" s="212" customFormat="1" ht="14" x14ac:dyDescent="0.25">
      <c r="A671" s="460" t="s">
        <v>795</v>
      </c>
      <c r="B671" s="63" t="s">
        <v>21</v>
      </c>
      <c r="C671" s="64">
        <f t="shared" si="170"/>
        <v>4</v>
      </c>
      <c r="D671" s="64">
        <v>0</v>
      </c>
      <c r="E671" s="72">
        <v>4</v>
      </c>
      <c r="F671" s="64">
        <v>0</v>
      </c>
      <c r="G671" s="64">
        <v>0</v>
      </c>
      <c r="H671" s="64">
        <v>0</v>
      </c>
      <c r="I671" s="64">
        <v>0</v>
      </c>
    </row>
    <row r="672" spans="1:14" s="211" customFormat="1" x14ac:dyDescent="0.25">
      <c r="A672" s="21"/>
      <c r="B672" s="26" t="s">
        <v>22</v>
      </c>
      <c r="C672" s="72">
        <f t="shared" si="170"/>
        <v>4</v>
      </c>
      <c r="D672" s="72">
        <v>0</v>
      </c>
      <c r="E672" s="72">
        <v>4</v>
      </c>
      <c r="F672" s="72">
        <v>0</v>
      </c>
      <c r="G672" s="72">
        <v>0</v>
      </c>
      <c r="H672" s="72">
        <v>0</v>
      </c>
      <c r="I672" s="72">
        <v>0</v>
      </c>
    </row>
    <row r="673" spans="1:9" s="127" customFormat="1" ht="13" x14ac:dyDescent="0.3">
      <c r="A673" s="122" t="s">
        <v>53</v>
      </c>
      <c r="B673" s="125" t="s">
        <v>21</v>
      </c>
      <c r="C673" s="126">
        <f t="shared" si="170"/>
        <v>98</v>
      </c>
      <c r="D673" s="126">
        <f>D675+D677+D679+D681+D683+D685</f>
        <v>72</v>
      </c>
      <c r="E673" s="126">
        <f t="shared" ref="E673:I674" si="180">E675+E677+E679+E681+E683+E685</f>
        <v>26</v>
      </c>
      <c r="F673" s="126">
        <f t="shared" si="180"/>
        <v>0</v>
      </c>
      <c r="G673" s="126">
        <f t="shared" si="180"/>
        <v>0</v>
      </c>
      <c r="H673" s="126">
        <f t="shared" si="180"/>
        <v>0</v>
      </c>
      <c r="I673" s="126">
        <f t="shared" si="180"/>
        <v>0</v>
      </c>
    </row>
    <row r="674" spans="1:9" s="127" customFormat="1" ht="13" x14ac:dyDescent="0.3">
      <c r="A674" s="135"/>
      <c r="B674" s="128" t="s">
        <v>22</v>
      </c>
      <c r="C674" s="126">
        <f t="shared" si="170"/>
        <v>98</v>
      </c>
      <c r="D674" s="126">
        <f>D676+D678+D680+D682+D684+D686</f>
        <v>72</v>
      </c>
      <c r="E674" s="126">
        <f t="shared" si="180"/>
        <v>26</v>
      </c>
      <c r="F674" s="126">
        <f t="shared" si="180"/>
        <v>0</v>
      </c>
      <c r="G674" s="126">
        <f t="shared" si="180"/>
        <v>0</v>
      </c>
      <c r="H674" s="126">
        <f t="shared" si="180"/>
        <v>0</v>
      </c>
      <c r="I674" s="126">
        <f t="shared" si="180"/>
        <v>0</v>
      </c>
    </row>
    <row r="675" spans="1:9" s="212" customFormat="1" ht="29.25" customHeight="1" x14ac:dyDescent="0.3">
      <c r="A675" s="487" t="s">
        <v>376</v>
      </c>
      <c r="B675" s="63" t="s">
        <v>21</v>
      </c>
      <c r="C675" s="64">
        <f t="shared" si="170"/>
        <v>29</v>
      </c>
      <c r="D675" s="64">
        <v>29</v>
      </c>
      <c r="E675" s="64">
        <v>0</v>
      </c>
      <c r="F675" s="64">
        <v>0</v>
      </c>
      <c r="G675" s="64">
        <v>0</v>
      </c>
      <c r="H675" s="64">
        <v>0</v>
      </c>
      <c r="I675" s="64">
        <v>0</v>
      </c>
    </row>
    <row r="676" spans="1:9" s="27" customFormat="1" x14ac:dyDescent="0.25">
      <c r="A676" s="21"/>
      <c r="B676" s="26" t="s">
        <v>22</v>
      </c>
      <c r="C676" s="72">
        <f t="shared" si="170"/>
        <v>29</v>
      </c>
      <c r="D676" s="72">
        <v>29</v>
      </c>
      <c r="E676" s="72">
        <v>0</v>
      </c>
      <c r="F676" s="72">
        <v>0</v>
      </c>
      <c r="G676" s="72">
        <v>0</v>
      </c>
      <c r="H676" s="72">
        <v>0</v>
      </c>
      <c r="I676" s="72">
        <v>0</v>
      </c>
    </row>
    <row r="677" spans="1:9" s="212" customFormat="1" ht="29.25" customHeight="1" x14ac:dyDescent="0.3">
      <c r="A677" s="487" t="s">
        <v>377</v>
      </c>
      <c r="B677" s="63" t="s">
        <v>21</v>
      </c>
      <c r="C677" s="64">
        <f t="shared" si="170"/>
        <v>43</v>
      </c>
      <c r="D677" s="64">
        <v>43</v>
      </c>
      <c r="E677" s="64">
        <v>0</v>
      </c>
      <c r="F677" s="64">
        <v>0</v>
      </c>
      <c r="G677" s="64">
        <v>0</v>
      </c>
      <c r="H677" s="64">
        <v>0</v>
      </c>
      <c r="I677" s="64">
        <v>0</v>
      </c>
    </row>
    <row r="678" spans="1:9" s="27" customFormat="1" x14ac:dyDescent="0.25">
      <c r="A678" s="21"/>
      <c r="B678" s="26" t="s">
        <v>22</v>
      </c>
      <c r="C678" s="72">
        <f t="shared" si="170"/>
        <v>43</v>
      </c>
      <c r="D678" s="72">
        <v>43</v>
      </c>
      <c r="E678" s="72">
        <v>0</v>
      </c>
      <c r="F678" s="72">
        <v>0</v>
      </c>
      <c r="G678" s="72">
        <v>0</v>
      </c>
      <c r="H678" s="72">
        <v>0</v>
      </c>
      <c r="I678" s="72">
        <v>0</v>
      </c>
    </row>
    <row r="679" spans="1:9" s="212" customFormat="1" ht="29.25" customHeight="1" x14ac:dyDescent="0.25">
      <c r="A679" s="518" t="s">
        <v>497</v>
      </c>
      <c r="B679" s="63" t="s">
        <v>21</v>
      </c>
      <c r="C679" s="64">
        <f t="shared" si="170"/>
        <v>11</v>
      </c>
      <c r="D679" s="64">
        <v>0</v>
      </c>
      <c r="E679" s="64">
        <v>11</v>
      </c>
      <c r="F679" s="64">
        <v>0</v>
      </c>
      <c r="G679" s="64">
        <v>0</v>
      </c>
      <c r="H679" s="64">
        <v>0</v>
      </c>
      <c r="I679" s="64">
        <v>0</v>
      </c>
    </row>
    <row r="680" spans="1:9" s="27" customFormat="1" x14ac:dyDescent="0.25">
      <c r="A680" s="21"/>
      <c r="B680" s="26" t="s">
        <v>22</v>
      </c>
      <c r="C680" s="72">
        <f t="shared" si="170"/>
        <v>11</v>
      </c>
      <c r="D680" s="72">
        <v>0</v>
      </c>
      <c r="E680" s="72">
        <v>11</v>
      </c>
      <c r="F680" s="72">
        <v>0</v>
      </c>
      <c r="G680" s="72">
        <v>0</v>
      </c>
      <c r="H680" s="72">
        <v>0</v>
      </c>
      <c r="I680" s="72">
        <v>0</v>
      </c>
    </row>
    <row r="681" spans="1:9" s="212" customFormat="1" ht="16.5" customHeight="1" x14ac:dyDescent="0.25">
      <c r="A681" s="518" t="s">
        <v>498</v>
      </c>
      <c r="B681" s="63" t="s">
        <v>21</v>
      </c>
      <c r="C681" s="64">
        <f t="shared" si="170"/>
        <v>1</v>
      </c>
      <c r="D681" s="64">
        <v>0</v>
      </c>
      <c r="E681" s="64">
        <v>1</v>
      </c>
      <c r="F681" s="64">
        <v>0</v>
      </c>
      <c r="G681" s="64">
        <v>0</v>
      </c>
      <c r="H681" s="64">
        <v>0</v>
      </c>
      <c r="I681" s="64">
        <v>0</v>
      </c>
    </row>
    <row r="682" spans="1:9" s="27" customFormat="1" x14ac:dyDescent="0.25">
      <c r="A682" s="21"/>
      <c r="B682" s="26" t="s">
        <v>22</v>
      </c>
      <c r="C682" s="72">
        <f t="shared" si="170"/>
        <v>1</v>
      </c>
      <c r="D682" s="72">
        <v>0</v>
      </c>
      <c r="E682" s="72">
        <v>1</v>
      </c>
      <c r="F682" s="72">
        <v>0</v>
      </c>
      <c r="G682" s="72">
        <v>0</v>
      </c>
      <c r="H682" s="72">
        <v>0</v>
      </c>
      <c r="I682" s="72">
        <v>0</v>
      </c>
    </row>
    <row r="683" spans="1:9" s="212" customFormat="1" ht="16.5" customHeight="1" x14ac:dyDescent="0.25">
      <c r="A683" s="559" t="s">
        <v>872</v>
      </c>
      <c r="B683" s="63" t="s">
        <v>21</v>
      </c>
      <c r="C683" s="64">
        <f t="shared" si="170"/>
        <v>4</v>
      </c>
      <c r="D683" s="64">
        <v>0</v>
      </c>
      <c r="E683" s="72">
        <f>1+2+1</f>
        <v>4</v>
      </c>
      <c r="F683" s="64">
        <v>0</v>
      </c>
      <c r="G683" s="64">
        <v>0</v>
      </c>
      <c r="H683" s="64">
        <v>0</v>
      </c>
      <c r="I683" s="64">
        <v>0</v>
      </c>
    </row>
    <row r="684" spans="1:9" s="27" customFormat="1" x14ac:dyDescent="0.25">
      <c r="A684" s="21"/>
      <c r="B684" s="26" t="s">
        <v>22</v>
      </c>
      <c r="C684" s="72">
        <f t="shared" si="170"/>
        <v>4</v>
      </c>
      <c r="D684" s="72">
        <v>0</v>
      </c>
      <c r="E684" s="72">
        <f>1+2+1</f>
        <v>4</v>
      </c>
      <c r="F684" s="72">
        <v>0</v>
      </c>
      <c r="G684" s="72">
        <v>0</v>
      </c>
      <c r="H684" s="72">
        <v>0</v>
      </c>
      <c r="I684" s="72">
        <v>0</v>
      </c>
    </row>
    <row r="685" spans="1:9" s="212" customFormat="1" ht="16.5" customHeight="1" x14ac:dyDescent="0.25">
      <c r="A685" s="560" t="s">
        <v>873</v>
      </c>
      <c r="B685" s="63" t="s">
        <v>21</v>
      </c>
      <c r="C685" s="64">
        <f t="shared" si="170"/>
        <v>10</v>
      </c>
      <c r="D685" s="64">
        <v>0</v>
      </c>
      <c r="E685" s="72">
        <f>2+4+4</f>
        <v>10</v>
      </c>
      <c r="F685" s="64">
        <v>0</v>
      </c>
      <c r="G685" s="64">
        <v>0</v>
      </c>
      <c r="H685" s="64">
        <v>0</v>
      </c>
      <c r="I685" s="64">
        <v>0</v>
      </c>
    </row>
    <row r="686" spans="1:9" s="27" customFormat="1" x14ac:dyDescent="0.25">
      <c r="A686" s="21"/>
      <c r="B686" s="26" t="s">
        <v>22</v>
      </c>
      <c r="C686" s="72">
        <f t="shared" si="170"/>
        <v>10</v>
      </c>
      <c r="D686" s="72">
        <v>0</v>
      </c>
      <c r="E686" s="72">
        <f>2+4+4</f>
        <v>10</v>
      </c>
      <c r="F686" s="72">
        <v>0</v>
      </c>
      <c r="G686" s="72">
        <v>0</v>
      </c>
      <c r="H686" s="72">
        <v>0</v>
      </c>
      <c r="I686" s="72">
        <v>0</v>
      </c>
    </row>
    <row r="687" spans="1:9" ht="13" x14ac:dyDescent="0.3">
      <c r="A687" s="642" t="s">
        <v>780</v>
      </c>
      <c r="B687" s="640"/>
      <c r="C687" s="640"/>
      <c r="D687" s="640"/>
      <c r="E687" s="640"/>
      <c r="F687" s="640"/>
      <c r="G687" s="640"/>
      <c r="H687" s="640"/>
      <c r="I687" s="641"/>
    </row>
    <row r="688" spans="1:9" ht="13" x14ac:dyDescent="0.3">
      <c r="A688" s="79" t="s">
        <v>24</v>
      </c>
      <c r="B688" s="196" t="s">
        <v>21</v>
      </c>
      <c r="C688" s="192">
        <f t="shared" ref="C688:C709" si="181">D688+E688+F688+G688+H688+I688</f>
        <v>61</v>
      </c>
      <c r="D688" s="192">
        <f t="shared" ref="D688:I693" si="182">D690</f>
        <v>0</v>
      </c>
      <c r="E688" s="192">
        <f t="shared" si="182"/>
        <v>61</v>
      </c>
      <c r="F688" s="192">
        <f t="shared" si="182"/>
        <v>0</v>
      </c>
      <c r="G688" s="192">
        <f t="shared" si="182"/>
        <v>0</v>
      </c>
      <c r="H688" s="192">
        <f t="shared" si="182"/>
        <v>0</v>
      </c>
      <c r="I688" s="192">
        <f t="shared" si="182"/>
        <v>0</v>
      </c>
    </row>
    <row r="689" spans="1:15" ht="13" x14ac:dyDescent="0.3">
      <c r="A689" s="21" t="s">
        <v>48</v>
      </c>
      <c r="B689" s="197" t="s">
        <v>22</v>
      </c>
      <c r="C689" s="192">
        <f t="shared" si="181"/>
        <v>61</v>
      </c>
      <c r="D689" s="192">
        <f t="shared" si="182"/>
        <v>0</v>
      </c>
      <c r="E689" s="192">
        <f t="shared" si="182"/>
        <v>61</v>
      </c>
      <c r="F689" s="192">
        <f t="shared" si="182"/>
        <v>0</v>
      </c>
      <c r="G689" s="192">
        <f t="shared" si="182"/>
        <v>0</v>
      </c>
      <c r="H689" s="192">
        <f t="shared" si="182"/>
        <v>0</v>
      </c>
      <c r="I689" s="192">
        <f t="shared" si="182"/>
        <v>0</v>
      </c>
    </row>
    <row r="690" spans="1:15" ht="13" x14ac:dyDescent="0.3">
      <c r="A690" s="14" t="s">
        <v>36</v>
      </c>
      <c r="B690" s="162" t="s">
        <v>21</v>
      </c>
      <c r="C690" s="52">
        <f t="shared" si="181"/>
        <v>61</v>
      </c>
      <c r="D690" s="52">
        <f t="shared" si="182"/>
        <v>0</v>
      </c>
      <c r="E690" s="52">
        <f t="shared" si="182"/>
        <v>61</v>
      </c>
      <c r="F690" s="52">
        <f t="shared" si="182"/>
        <v>0</v>
      </c>
      <c r="G690" s="52">
        <f t="shared" si="182"/>
        <v>0</v>
      </c>
      <c r="H690" s="52">
        <f t="shared" si="182"/>
        <v>0</v>
      </c>
      <c r="I690" s="52">
        <f t="shared" si="182"/>
        <v>0</v>
      </c>
    </row>
    <row r="691" spans="1:15" x14ac:dyDescent="0.25">
      <c r="A691" s="21" t="s">
        <v>58</v>
      </c>
      <c r="B691" s="4" t="s">
        <v>22</v>
      </c>
      <c r="C691" s="52">
        <f t="shared" si="181"/>
        <v>61</v>
      </c>
      <c r="D691" s="52">
        <f t="shared" si="182"/>
        <v>0</v>
      </c>
      <c r="E691" s="52">
        <f t="shared" si="182"/>
        <v>61</v>
      </c>
      <c r="F691" s="52">
        <f t="shared" si="182"/>
        <v>0</v>
      </c>
      <c r="G691" s="52">
        <f t="shared" si="182"/>
        <v>0</v>
      </c>
      <c r="H691" s="52">
        <f t="shared" si="182"/>
        <v>0</v>
      </c>
      <c r="I691" s="52">
        <f t="shared" si="182"/>
        <v>0</v>
      </c>
    </row>
    <row r="692" spans="1:15" ht="13" x14ac:dyDescent="0.3">
      <c r="A692" s="19" t="s">
        <v>78</v>
      </c>
      <c r="B692" s="3" t="s">
        <v>21</v>
      </c>
      <c r="C692" s="52">
        <f t="shared" si="181"/>
        <v>61</v>
      </c>
      <c r="D692" s="52">
        <f t="shared" si="182"/>
        <v>0</v>
      </c>
      <c r="E692" s="52">
        <f t="shared" si="182"/>
        <v>61</v>
      </c>
      <c r="F692" s="52">
        <f t="shared" si="182"/>
        <v>0</v>
      </c>
      <c r="G692" s="52">
        <f t="shared" si="182"/>
        <v>0</v>
      </c>
      <c r="H692" s="52">
        <f t="shared" si="182"/>
        <v>0</v>
      </c>
      <c r="I692" s="52">
        <f t="shared" si="182"/>
        <v>0</v>
      </c>
    </row>
    <row r="693" spans="1:15" ht="13" x14ac:dyDescent="0.3">
      <c r="A693" s="16"/>
      <c r="B693" s="4" t="s">
        <v>22</v>
      </c>
      <c r="C693" s="52">
        <f t="shared" si="181"/>
        <v>61</v>
      </c>
      <c r="D693" s="52">
        <f t="shared" si="182"/>
        <v>0</v>
      </c>
      <c r="E693" s="52">
        <f t="shared" si="182"/>
        <v>61</v>
      </c>
      <c r="F693" s="52">
        <f t="shared" si="182"/>
        <v>0</v>
      </c>
      <c r="G693" s="52">
        <f t="shared" si="182"/>
        <v>0</v>
      </c>
      <c r="H693" s="52">
        <f t="shared" si="182"/>
        <v>0</v>
      </c>
      <c r="I693" s="52">
        <f t="shared" si="182"/>
        <v>0</v>
      </c>
    </row>
    <row r="694" spans="1:15" x14ac:dyDescent="0.25">
      <c r="A694" s="31" t="s">
        <v>56</v>
      </c>
      <c r="B694" s="162" t="s">
        <v>21</v>
      </c>
      <c r="C694" s="52">
        <f t="shared" si="181"/>
        <v>61</v>
      </c>
      <c r="D694" s="52">
        <f>D696+D704</f>
        <v>0</v>
      </c>
      <c r="E694" s="52">
        <f t="shared" ref="E694:I695" si="183">E696+E704</f>
        <v>61</v>
      </c>
      <c r="F694" s="52">
        <f t="shared" si="183"/>
        <v>0</v>
      </c>
      <c r="G694" s="52">
        <f t="shared" si="183"/>
        <v>0</v>
      </c>
      <c r="H694" s="52">
        <f t="shared" si="183"/>
        <v>0</v>
      </c>
      <c r="I694" s="52">
        <f t="shared" si="183"/>
        <v>0</v>
      </c>
    </row>
    <row r="695" spans="1:15" x14ac:dyDescent="0.25">
      <c r="A695" s="12"/>
      <c r="B695" s="4" t="s">
        <v>22</v>
      </c>
      <c r="C695" s="52">
        <f t="shared" si="181"/>
        <v>61</v>
      </c>
      <c r="D695" s="52">
        <f>D697+D705</f>
        <v>0</v>
      </c>
      <c r="E695" s="52">
        <f t="shared" si="183"/>
        <v>61</v>
      </c>
      <c r="F695" s="52">
        <f t="shared" si="183"/>
        <v>0</v>
      </c>
      <c r="G695" s="52">
        <f t="shared" si="183"/>
        <v>0</v>
      </c>
      <c r="H695" s="52">
        <f t="shared" si="183"/>
        <v>0</v>
      </c>
      <c r="I695" s="52">
        <f t="shared" si="183"/>
        <v>0</v>
      </c>
    </row>
    <row r="696" spans="1:15" s="95" customFormat="1" ht="13" x14ac:dyDescent="0.3">
      <c r="A696" s="58" t="s">
        <v>52</v>
      </c>
      <c r="B696" s="130" t="s">
        <v>21</v>
      </c>
      <c r="C696" s="131">
        <f t="shared" si="181"/>
        <v>59</v>
      </c>
      <c r="D696" s="131">
        <f t="shared" ref="D696:I697" si="184">D698</f>
        <v>0</v>
      </c>
      <c r="E696" s="131">
        <f t="shared" si="184"/>
        <v>59</v>
      </c>
      <c r="F696" s="131">
        <f t="shared" si="184"/>
        <v>0</v>
      </c>
      <c r="G696" s="131">
        <f t="shared" si="184"/>
        <v>0</v>
      </c>
      <c r="H696" s="131">
        <f t="shared" si="184"/>
        <v>0</v>
      </c>
      <c r="I696" s="131">
        <f t="shared" si="184"/>
        <v>0</v>
      </c>
    </row>
    <row r="697" spans="1:15" s="95" customFormat="1" ht="13" x14ac:dyDescent="0.3">
      <c r="A697" s="132"/>
      <c r="B697" s="133" t="s">
        <v>22</v>
      </c>
      <c r="C697" s="131">
        <f t="shared" si="181"/>
        <v>59</v>
      </c>
      <c r="D697" s="131">
        <f t="shared" si="184"/>
        <v>0</v>
      </c>
      <c r="E697" s="126">
        <f t="shared" si="184"/>
        <v>59</v>
      </c>
      <c r="F697" s="131">
        <f t="shared" si="184"/>
        <v>0</v>
      </c>
      <c r="G697" s="131">
        <f t="shared" si="184"/>
        <v>0</v>
      </c>
      <c r="H697" s="131">
        <f t="shared" si="184"/>
        <v>0</v>
      </c>
      <c r="I697" s="131">
        <f t="shared" si="184"/>
        <v>0</v>
      </c>
    </row>
    <row r="698" spans="1:15" s="174" customFormat="1" ht="13" x14ac:dyDescent="0.3">
      <c r="A698" s="233" t="s">
        <v>157</v>
      </c>
      <c r="B698" s="63" t="s">
        <v>21</v>
      </c>
      <c r="C698" s="78">
        <f t="shared" si="181"/>
        <v>59</v>
      </c>
      <c r="D698" s="78">
        <f>D700+D702</f>
        <v>0</v>
      </c>
      <c r="E698" s="78">
        <f t="shared" ref="E698:I699" si="185">E700+E702</f>
        <v>59</v>
      </c>
      <c r="F698" s="78">
        <f t="shared" si="185"/>
        <v>0</v>
      </c>
      <c r="G698" s="78">
        <f t="shared" si="185"/>
        <v>0</v>
      </c>
      <c r="H698" s="78">
        <f t="shared" si="185"/>
        <v>0</v>
      </c>
      <c r="I698" s="78">
        <f t="shared" si="185"/>
        <v>0</v>
      </c>
    </row>
    <row r="699" spans="1:15" s="174" customFormat="1" ht="13" x14ac:dyDescent="0.3">
      <c r="A699" s="12"/>
      <c r="B699" s="62" t="s">
        <v>22</v>
      </c>
      <c r="C699" s="78">
        <f t="shared" si="181"/>
        <v>59</v>
      </c>
      <c r="D699" s="78">
        <f>D701+D703</f>
        <v>0</v>
      </c>
      <c r="E699" s="78">
        <f t="shared" si="185"/>
        <v>59</v>
      </c>
      <c r="F699" s="78">
        <f t="shared" si="185"/>
        <v>0</v>
      </c>
      <c r="G699" s="78">
        <f t="shared" si="185"/>
        <v>0</v>
      </c>
      <c r="H699" s="78">
        <f t="shared" si="185"/>
        <v>0</v>
      </c>
      <c r="I699" s="78">
        <f t="shared" si="185"/>
        <v>0</v>
      </c>
    </row>
    <row r="700" spans="1:15" s="209" customFormat="1" ht="14" x14ac:dyDescent="0.25">
      <c r="A700" s="591" t="s">
        <v>204</v>
      </c>
      <c r="B700" s="63" t="s">
        <v>21</v>
      </c>
      <c r="C700" s="78">
        <f t="shared" si="181"/>
        <v>4</v>
      </c>
      <c r="D700" s="78">
        <v>0</v>
      </c>
      <c r="E700" s="64">
        <v>4</v>
      </c>
      <c r="F700" s="78">
        <v>0</v>
      </c>
      <c r="G700" s="78">
        <v>0</v>
      </c>
      <c r="H700" s="78">
        <v>0</v>
      </c>
      <c r="I700" s="78">
        <v>0</v>
      </c>
      <c r="J700" s="651"/>
      <c r="K700" s="733"/>
      <c r="L700" s="733"/>
      <c r="M700" s="733"/>
      <c r="N700" s="733"/>
      <c r="O700" s="733"/>
    </row>
    <row r="701" spans="1:15" s="209" customFormat="1" x14ac:dyDescent="0.25">
      <c r="A701" s="12"/>
      <c r="B701" s="62" t="s">
        <v>22</v>
      </c>
      <c r="C701" s="78">
        <f t="shared" si="181"/>
        <v>4</v>
      </c>
      <c r="D701" s="78">
        <v>0</v>
      </c>
      <c r="E701" s="64">
        <v>4</v>
      </c>
      <c r="F701" s="78">
        <v>0</v>
      </c>
      <c r="G701" s="78">
        <v>0</v>
      </c>
      <c r="H701" s="78">
        <v>0</v>
      </c>
      <c r="I701" s="78">
        <v>0</v>
      </c>
      <c r="J701" s="651"/>
      <c r="K701" s="733"/>
      <c r="L701" s="733"/>
      <c r="M701" s="733"/>
      <c r="N701" s="733"/>
      <c r="O701" s="733"/>
    </row>
    <row r="702" spans="1:15" s="209" customFormat="1" ht="14" x14ac:dyDescent="0.25">
      <c r="A702" s="518" t="s">
        <v>496</v>
      </c>
      <c r="B702" s="63" t="s">
        <v>21</v>
      </c>
      <c r="C702" s="78">
        <f t="shared" si="181"/>
        <v>55</v>
      </c>
      <c r="D702" s="78">
        <v>0</v>
      </c>
      <c r="E702" s="64">
        <v>55</v>
      </c>
      <c r="F702" s="78">
        <v>0</v>
      </c>
      <c r="G702" s="78">
        <v>0</v>
      </c>
      <c r="H702" s="78">
        <v>0</v>
      </c>
      <c r="I702" s="78">
        <v>0</v>
      </c>
      <c r="J702" s="651"/>
      <c r="K702" s="733"/>
      <c r="L702" s="733"/>
      <c r="M702" s="733"/>
      <c r="N702" s="733"/>
      <c r="O702" s="733"/>
    </row>
    <row r="703" spans="1:15" s="209" customFormat="1" x14ac:dyDescent="0.25">
      <c r="A703" s="12"/>
      <c r="B703" s="62" t="s">
        <v>22</v>
      </c>
      <c r="C703" s="78">
        <f t="shared" si="181"/>
        <v>55</v>
      </c>
      <c r="D703" s="78">
        <v>0</v>
      </c>
      <c r="E703" s="64">
        <v>55</v>
      </c>
      <c r="F703" s="78">
        <v>0</v>
      </c>
      <c r="G703" s="78">
        <v>0</v>
      </c>
      <c r="H703" s="78">
        <v>0</v>
      </c>
      <c r="I703" s="78">
        <v>0</v>
      </c>
      <c r="J703" s="651"/>
      <c r="K703" s="733"/>
      <c r="L703" s="733"/>
      <c r="M703" s="733"/>
      <c r="N703" s="733"/>
      <c r="O703" s="733"/>
    </row>
    <row r="704" spans="1:15" s="127" customFormat="1" ht="13" x14ac:dyDescent="0.3">
      <c r="A704" s="134" t="s">
        <v>53</v>
      </c>
      <c r="B704" s="125" t="s">
        <v>21</v>
      </c>
      <c r="C704" s="126">
        <f t="shared" si="181"/>
        <v>2</v>
      </c>
      <c r="D704" s="126">
        <f>D706</f>
        <v>0</v>
      </c>
      <c r="E704" s="126">
        <f t="shared" ref="E704:I707" si="186">E706</f>
        <v>2</v>
      </c>
      <c r="F704" s="126">
        <f t="shared" si="186"/>
        <v>0</v>
      </c>
      <c r="G704" s="126">
        <f t="shared" si="186"/>
        <v>0</v>
      </c>
      <c r="H704" s="126">
        <f t="shared" si="186"/>
        <v>0</v>
      </c>
      <c r="I704" s="126">
        <f t="shared" si="186"/>
        <v>0</v>
      </c>
    </row>
    <row r="705" spans="1:9" s="127" customFormat="1" ht="13" x14ac:dyDescent="0.3">
      <c r="A705" s="135"/>
      <c r="B705" s="128" t="s">
        <v>22</v>
      </c>
      <c r="C705" s="126">
        <f t="shared" si="181"/>
        <v>2</v>
      </c>
      <c r="D705" s="126">
        <f>D707</f>
        <v>0</v>
      </c>
      <c r="E705" s="126">
        <f t="shared" si="186"/>
        <v>2</v>
      </c>
      <c r="F705" s="126">
        <f t="shared" si="186"/>
        <v>0</v>
      </c>
      <c r="G705" s="126">
        <f t="shared" si="186"/>
        <v>0</v>
      </c>
      <c r="H705" s="126">
        <f t="shared" si="186"/>
        <v>0</v>
      </c>
      <c r="I705" s="126">
        <f t="shared" si="186"/>
        <v>0</v>
      </c>
    </row>
    <row r="706" spans="1:9" s="174" customFormat="1" ht="13" x14ac:dyDescent="0.3">
      <c r="A706" s="233" t="s">
        <v>157</v>
      </c>
      <c r="B706" s="63" t="s">
        <v>21</v>
      </c>
      <c r="C706" s="78">
        <f t="shared" si="181"/>
        <v>2</v>
      </c>
      <c r="D706" s="78">
        <f>D708</f>
        <v>0</v>
      </c>
      <c r="E706" s="78">
        <f t="shared" si="186"/>
        <v>2</v>
      </c>
      <c r="F706" s="78">
        <f t="shared" si="186"/>
        <v>0</v>
      </c>
      <c r="G706" s="78">
        <f t="shared" si="186"/>
        <v>0</v>
      </c>
      <c r="H706" s="78">
        <f t="shared" si="186"/>
        <v>0</v>
      </c>
      <c r="I706" s="78">
        <f t="shared" si="186"/>
        <v>0</v>
      </c>
    </row>
    <row r="707" spans="1:9" s="174" customFormat="1" ht="13" x14ac:dyDescent="0.3">
      <c r="A707" s="12"/>
      <c r="B707" s="62" t="s">
        <v>22</v>
      </c>
      <c r="C707" s="78">
        <f t="shared" si="181"/>
        <v>2</v>
      </c>
      <c r="D707" s="78">
        <f>D709</f>
        <v>0</v>
      </c>
      <c r="E707" s="78">
        <f t="shared" si="186"/>
        <v>2</v>
      </c>
      <c r="F707" s="78">
        <f t="shared" si="186"/>
        <v>0</v>
      </c>
      <c r="G707" s="78">
        <f t="shared" si="186"/>
        <v>0</v>
      </c>
      <c r="H707" s="78">
        <f t="shared" si="186"/>
        <v>0</v>
      </c>
      <c r="I707" s="78">
        <f t="shared" si="186"/>
        <v>0</v>
      </c>
    </row>
    <row r="708" spans="1:9" s="212" customFormat="1" ht="15" customHeight="1" x14ac:dyDescent="0.25">
      <c r="A708" s="502" t="s">
        <v>501</v>
      </c>
      <c r="B708" s="63" t="s">
        <v>21</v>
      </c>
      <c r="C708" s="64">
        <f t="shared" si="181"/>
        <v>2</v>
      </c>
      <c r="D708" s="64">
        <v>0</v>
      </c>
      <c r="E708" s="64">
        <v>2</v>
      </c>
      <c r="F708" s="64">
        <v>0</v>
      </c>
      <c r="G708" s="64">
        <v>0</v>
      </c>
      <c r="H708" s="64">
        <v>0</v>
      </c>
      <c r="I708" s="64">
        <v>0</v>
      </c>
    </row>
    <row r="709" spans="1:9" s="27" customFormat="1" x14ac:dyDescent="0.25">
      <c r="A709" s="21"/>
      <c r="B709" s="26" t="s">
        <v>22</v>
      </c>
      <c r="C709" s="72">
        <f t="shared" si="181"/>
        <v>2</v>
      </c>
      <c r="D709" s="72">
        <v>0</v>
      </c>
      <c r="E709" s="72">
        <v>2</v>
      </c>
      <c r="F709" s="72">
        <v>0</v>
      </c>
      <c r="G709" s="72">
        <v>0</v>
      </c>
      <c r="H709" s="72">
        <v>0</v>
      </c>
      <c r="I709" s="72">
        <v>0</v>
      </c>
    </row>
    <row r="710" spans="1:9" ht="13" x14ac:dyDescent="0.3">
      <c r="A710" s="734" t="s">
        <v>213</v>
      </c>
      <c r="B710" s="735"/>
      <c r="C710" s="735"/>
      <c r="D710" s="735"/>
      <c r="E710" s="735"/>
      <c r="F710" s="735"/>
      <c r="G710" s="735"/>
      <c r="H710" s="735"/>
      <c r="I710" s="736"/>
    </row>
    <row r="711" spans="1:9" ht="13" x14ac:dyDescent="0.3">
      <c r="A711" s="79" t="s">
        <v>24</v>
      </c>
      <c r="B711" s="196" t="s">
        <v>21</v>
      </c>
      <c r="C711" s="192">
        <f t="shared" ref="C711:C717" si="187">D711+E711+F711+G711+H711+I711</f>
        <v>31</v>
      </c>
      <c r="D711" s="192">
        <f t="shared" ref="D711:I720" si="188">D713</f>
        <v>0</v>
      </c>
      <c r="E711" s="192">
        <f t="shared" si="188"/>
        <v>31</v>
      </c>
      <c r="F711" s="192">
        <f t="shared" si="188"/>
        <v>0</v>
      </c>
      <c r="G711" s="192">
        <f t="shared" si="188"/>
        <v>0</v>
      </c>
      <c r="H711" s="192">
        <f t="shared" si="188"/>
        <v>0</v>
      </c>
      <c r="I711" s="192">
        <f t="shared" si="188"/>
        <v>0</v>
      </c>
    </row>
    <row r="712" spans="1:9" ht="13" x14ac:dyDescent="0.3">
      <c r="A712" s="21" t="s">
        <v>48</v>
      </c>
      <c r="B712" s="197" t="s">
        <v>22</v>
      </c>
      <c r="C712" s="192">
        <f t="shared" si="187"/>
        <v>31</v>
      </c>
      <c r="D712" s="192">
        <f t="shared" si="188"/>
        <v>0</v>
      </c>
      <c r="E712" s="192">
        <f t="shared" si="188"/>
        <v>31</v>
      </c>
      <c r="F712" s="192">
        <f t="shared" si="188"/>
        <v>0</v>
      </c>
      <c r="G712" s="192">
        <f t="shared" si="188"/>
        <v>0</v>
      </c>
      <c r="H712" s="192">
        <f t="shared" si="188"/>
        <v>0</v>
      </c>
      <c r="I712" s="192">
        <f t="shared" si="188"/>
        <v>0</v>
      </c>
    </row>
    <row r="713" spans="1:9" ht="13" x14ac:dyDescent="0.3">
      <c r="A713" s="58" t="s">
        <v>37</v>
      </c>
      <c r="B713" s="162" t="s">
        <v>21</v>
      </c>
      <c r="C713" s="52">
        <f t="shared" si="187"/>
        <v>31</v>
      </c>
      <c r="D713" s="52">
        <f t="shared" si="188"/>
        <v>0</v>
      </c>
      <c r="E713" s="52">
        <f t="shared" si="188"/>
        <v>31</v>
      </c>
      <c r="F713" s="52">
        <f t="shared" si="188"/>
        <v>0</v>
      </c>
      <c r="G713" s="52">
        <f t="shared" si="188"/>
        <v>0</v>
      </c>
      <c r="H713" s="52">
        <f t="shared" si="188"/>
        <v>0</v>
      </c>
      <c r="I713" s="52">
        <f t="shared" si="188"/>
        <v>0</v>
      </c>
    </row>
    <row r="714" spans="1:9" x14ac:dyDescent="0.25">
      <c r="A714" s="21" t="s">
        <v>58</v>
      </c>
      <c r="B714" s="4" t="s">
        <v>22</v>
      </c>
      <c r="C714" s="52">
        <f t="shared" si="187"/>
        <v>31</v>
      </c>
      <c r="D714" s="52">
        <f t="shared" si="188"/>
        <v>0</v>
      </c>
      <c r="E714" s="52">
        <f t="shared" si="188"/>
        <v>31</v>
      </c>
      <c r="F714" s="52">
        <f t="shared" si="188"/>
        <v>0</v>
      </c>
      <c r="G714" s="52">
        <f t="shared" si="188"/>
        <v>0</v>
      </c>
      <c r="H714" s="52">
        <f t="shared" si="188"/>
        <v>0</v>
      </c>
      <c r="I714" s="52">
        <f t="shared" si="188"/>
        <v>0</v>
      </c>
    </row>
    <row r="715" spans="1:9" ht="13" x14ac:dyDescent="0.3">
      <c r="A715" s="19" t="s">
        <v>78</v>
      </c>
      <c r="B715" s="3" t="s">
        <v>21</v>
      </c>
      <c r="C715" s="52">
        <f t="shared" si="187"/>
        <v>31</v>
      </c>
      <c r="D715" s="52">
        <f t="shared" si="188"/>
        <v>0</v>
      </c>
      <c r="E715" s="52">
        <f t="shared" si="188"/>
        <v>31</v>
      </c>
      <c r="F715" s="52">
        <f t="shared" si="188"/>
        <v>0</v>
      </c>
      <c r="G715" s="52">
        <f t="shared" si="188"/>
        <v>0</v>
      </c>
      <c r="H715" s="52">
        <f t="shared" si="188"/>
        <v>0</v>
      </c>
      <c r="I715" s="52">
        <f t="shared" si="188"/>
        <v>0</v>
      </c>
    </row>
    <row r="716" spans="1:9" ht="13" x14ac:dyDescent="0.3">
      <c r="A716" s="16"/>
      <c r="B716" s="4" t="s">
        <v>22</v>
      </c>
      <c r="C716" s="52">
        <f t="shared" si="187"/>
        <v>31</v>
      </c>
      <c r="D716" s="52">
        <f t="shared" si="188"/>
        <v>0</v>
      </c>
      <c r="E716" s="52">
        <f t="shared" si="188"/>
        <v>31</v>
      </c>
      <c r="F716" s="52">
        <f t="shared" si="188"/>
        <v>0</v>
      </c>
      <c r="G716" s="52">
        <f t="shared" si="188"/>
        <v>0</v>
      </c>
      <c r="H716" s="52">
        <f t="shared" si="188"/>
        <v>0</v>
      </c>
      <c r="I716" s="52">
        <f t="shared" si="188"/>
        <v>0</v>
      </c>
    </row>
    <row r="717" spans="1:9" x14ac:dyDescent="0.25">
      <c r="A717" s="31" t="s">
        <v>56</v>
      </c>
      <c r="B717" s="162" t="s">
        <v>21</v>
      </c>
      <c r="C717" s="52">
        <f t="shared" si="187"/>
        <v>31</v>
      </c>
      <c r="D717" s="52">
        <f>D719+D729+D739</f>
        <v>0</v>
      </c>
      <c r="E717" s="52">
        <f t="shared" ref="E717:I717" si="189">E719+E729+E739</f>
        <v>31</v>
      </c>
      <c r="F717" s="52">
        <f t="shared" si="189"/>
        <v>0</v>
      </c>
      <c r="G717" s="52">
        <f t="shared" si="189"/>
        <v>0</v>
      </c>
      <c r="H717" s="52">
        <f t="shared" si="189"/>
        <v>0</v>
      </c>
      <c r="I717" s="52">
        <f t="shared" si="189"/>
        <v>0</v>
      </c>
    </row>
    <row r="718" spans="1:9" x14ac:dyDescent="0.25">
      <c r="A718" s="12"/>
      <c r="B718" s="4" t="s">
        <v>22</v>
      </c>
      <c r="C718" s="52">
        <f>D718+E718+F718+G718+H718+I718</f>
        <v>31</v>
      </c>
      <c r="D718" s="52">
        <f>D720+D730+D740</f>
        <v>0</v>
      </c>
      <c r="E718" s="52">
        <f t="shared" ref="E718:I718" si="190">E720+E730+E740</f>
        <v>31</v>
      </c>
      <c r="F718" s="52">
        <f t="shared" si="190"/>
        <v>0</v>
      </c>
      <c r="G718" s="52">
        <f t="shared" si="190"/>
        <v>0</v>
      </c>
      <c r="H718" s="52">
        <f t="shared" si="190"/>
        <v>0</v>
      </c>
      <c r="I718" s="52">
        <f t="shared" si="190"/>
        <v>0</v>
      </c>
    </row>
    <row r="719" spans="1:9" s="95" customFormat="1" ht="13" x14ac:dyDescent="0.3">
      <c r="A719" s="58" t="s">
        <v>52</v>
      </c>
      <c r="B719" s="130" t="s">
        <v>21</v>
      </c>
      <c r="C719" s="131">
        <f t="shared" ref="C719:C721" si="191">D719+E719+F719+G719+H719+I719</f>
        <v>16</v>
      </c>
      <c r="D719" s="131">
        <f>D721</f>
        <v>0</v>
      </c>
      <c r="E719" s="131">
        <f t="shared" si="188"/>
        <v>16</v>
      </c>
      <c r="F719" s="131">
        <f t="shared" si="188"/>
        <v>0</v>
      </c>
      <c r="G719" s="131">
        <f t="shared" si="188"/>
        <v>0</v>
      </c>
      <c r="H719" s="131">
        <f t="shared" si="188"/>
        <v>0</v>
      </c>
      <c r="I719" s="131">
        <f t="shared" si="188"/>
        <v>0</v>
      </c>
    </row>
    <row r="720" spans="1:9" s="95" customFormat="1" ht="13" x14ac:dyDescent="0.3">
      <c r="A720" s="132"/>
      <c r="B720" s="133" t="s">
        <v>22</v>
      </c>
      <c r="C720" s="131">
        <f t="shared" si="191"/>
        <v>16</v>
      </c>
      <c r="D720" s="131">
        <f>D722</f>
        <v>0</v>
      </c>
      <c r="E720" s="131">
        <f t="shared" si="188"/>
        <v>16</v>
      </c>
      <c r="F720" s="131">
        <f t="shared" si="188"/>
        <v>0</v>
      </c>
      <c r="G720" s="131">
        <f t="shared" si="188"/>
        <v>0</v>
      </c>
      <c r="H720" s="131">
        <f t="shared" si="188"/>
        <v>0</v>
      </c>
      <c r="I720" s="131">
        <f t="shared" si="188"/>
        <v>0</v>
      </c>
    </row>
    <row r="721" spans="1:9" ht="13" x14ac:dyDescent="0.3">
      <c r="A721" s="386" t="s">
        <v>492</v>
      </c>
      <c r="B721" s="162" t="s">
        <v>21</v>
      </c>
      <c r="C721" s="52">
        <f t="shared" si="191"/>
        <v>16</v>
      </c>
      <c r="D721" s="52">
        <f>D723+D725+D727</f>
        <v>0</v>
      </c>
      <c r="E721" s="52">
        <f t="shared" ref="E721:I721" si="192">E723+E725+E727</f>
        <v>16</v>
      </c>
      <c r="F721" s="52">
        <f t="shared" si="192"/>
        <v>0</v>
      </c>
      <c r="G721" s="52">
        <f t="shared" si="192"/>
        <v>0</v>
      </c>
      <c r="H721" s="52">
        <f t="shared" si="192"/>
        <v>0</v>
      </c>
      <c r="I721" s="52">
        <f t="shared" si="192"/>
        <v>0</v>
      </c>
    </row>
    <row r="722" spans="1:9" x14ac:dyDescent="0.25">
      <c r="A722" s="12"/>
      <c r="B722" s="4" t="s">
        <v>22</v>
      </c>
      <c r="C722" s="52">
        <f>D722+E722+F722+G722+H722+I722</f>
        <v>16</v>
      </c>
      <c r="D722" s="52">
        <f>D724+D726+D728</f>
        <v>0</v>
      </c>
      <c r="E722" s="52">
        <f t="shared" ref="E722:I722" si="193">E724+E726+E728</f>
        <v>16</v>
      </c>
      <c r="F722" s="52">
        <f t="shared" si="193"/>
        <v>0</v>
      </c>
      <c r="G722" s="52">
        <f t="shared" si="193"/>
        <v>0</v>
      </c>
      <c r="H722" s="52">
        <f t="shared" si="193"/>
        <v>0</v>
      </c>
      <c r="I722" s="52">
        <f t="shared" si="193"/>
        <v>0</v>
      </c>
    </row>
    <row r="723" spans="1:9" s="212" customFormat="1" ht="14" x14ac:dyDescent="0.3">
      <c r="A723" s="435" t="s">
        <v>493</v>
      </c>
      <c r="B723" s="63" t="s">
        <v>21</v>
      </c>
      <c r="C723" s="64">
        <f t="shared" ref="C723" si="194">D723+E723+F723+G723+H723+I723</f>
        <v>5</v>
      </c>
      <c r="D723" s="64">
        <v>0</v>
      </c>
      <c r="E723" s="64">
        <v>5</v>
      </c>
      <c r="F723" s="64">
        <v>0</v>
      </c>
      <c r="G723" s="64">
        <v>0</v>
      </c>
      <c r="H723" s="64">
        <v>0</v>
      </c>
      <c r="I723" s="64">
        <v>0</v>
      </c>
    </row>
    <row r="724" spans="1:9" s="20" customFormat="1" ht="14" x14ac:dyDescent="0.3">
      <c r="A724" s="394"/>
      <c r="B724" s="62" t="s">
        <v>22</v>
      </c>
      <c r="C724" s="64">
        <f>D724+E724+F724+G724+H724+I724</f>
        <v>5</v>
      </c>
      <c r="D724" s="64">
        <v>0</v>
      </c>
      <c r="E724" s="64">
        <v>5</v>
      </c>
      <c r="F724" s="64">
        <v>0</v>
      </c>
      <c r="G724" s="64">
        <v>0</v>
      </c>
      <c r="H724" s="64">
        <v>0</v>
      </c>
      <c r="I724" s="64">
        <v>0</v>
      </c>
    </row>
    <row r="725" spans="1:9" s="212" customFormat="1" ht="14" x14ac:dyDescent="0.3">
      <c r="A725" s="435" t="s">
        <v>494</v>
      </c>
      <c r="B725" s="63" t="s">
        <v>21</v>
      </c>
      <c r="C725" s="64">
        <f t="shared" ref="C725" si="195">D725+E725+F725+G725+H725+I725</f>
        <v>5</v>
      </c>
      <c r="D725" s="64">
        <v>0</v>
      </c>
      <c r="E725" s="64">
        <v>5</v>
      </c>
      <c r="F725" s="64">
        <v>0</v>
      </c>
      <c r="G725" s="64">
        <v>0</v>
      </c>
      <c r="H725" s="64">
        <v>0</v>
      </c>
      <c r="I725" s="64">
        <v>0</v>
      </c>
    </row>
    <row r="726" spans="1:9" s="20" customFormat="1" x14ac:dyDescent="0.25">
      <c r="A726" s="12"/>
      <c r="B726" s="62" t="s">
        <v>22</v>
      </c>
      <c r="C726" s="64">
        <f>D726+E726+F726+G726+H726+I726</f>
        <v>5</v>
      </c>
      <c r="D726" s="64">
        <v>0</v>
      </c>
      <c r="E726" s="64">
        <v>5</v>
      </c>
      <c r="F726" s="64">
        <v>0</v>
      </c>
      <c r="G726" s="64">
        <v>0</v>
      </c>
      <c r="H726" s="64">
        <v>0</v>
      </c>
      <c r="I726" s="64">
        <v>0</v>
      </c>
    </row>
    <row r="727" spans="1:9" s="212" customFormat="1" ht="14" x14ac:dyDescent="0.3">
      <c r="A727" s="576" t="s">
        <v>916</v>
      </c>
      <c r="B727" s="63" t="s">
        <v>21</v>
      </c>
      <c r="C727" s="64">
        <f t="shared" ref="C727" si="196">D727+E727+F727+G727+H727+I727</f>
        <v>6</v>
      </c>
      <c r="D727" s="64">
        <v>0</v>
      </c>
      <c r="E727" s="64">
        <v>6</v>
      </c>
      <c r="F727" s="64">
        <v>0</v>
      </c>
      <c r="G727" s="64">
        <v>0</v>
      </c>
      <c r="H727" s="64">
        <v>0</v>
      </c>
      <c r="I727" s="64">
        <v>0</v>
      </c>
    </row>
    <row r="728" spans="1:9" s="20" customFormat="1" x14ac:dyDescent="0.25">
      <c r="A728" s="12"/>
      <c r="B728" s="62" t="s">
        <v>22</v>
      </c>
      <c r="C728" s="64">
        <f>D728+E728+F728+G728+H728+I728</f>
        <v>6</v>
      </c>
      <c r="D728" s="64">
        <v>0</v>
      </c>
      <c r="E728" s="64">
        <v>6</v>
      </c>
      <c r="F728" s="64">
        <v>0</v>
      </c>
      <c r="G728" s="64">
        <v>0</v>
      </c>
      <c r="H728" s="64">
        <v>0</v>
      </c>
      <c r="I728" s="64">
        <v>0</v>
      </c>
    </row>
    <row r="729" spans="1:9" s="95" customFormat="1" ht="13" x14ac:dyDescent="0.3">
      <c r="A729" s="58" t="s">
        <v>55</v>
      </c>
      <c r="B729" s="130" t="s">
        <v>21</v>
      </c>
      <c r="C729" s="131">
        <f t="shared" ref="C729:C731" si="197">D729+E729+F729+G729+H729+I729</f>
        <v>14</v>
      </c>
      <c r="D729" s="131">
        <f>D731</f>
        <v>0</v>
      </c>
      <c r="E729" s="131">
        <f t="shared" ref="E729:I730" si="198">E731</f>
        <v>14</v>
      </c>
      <c r="F729" s="131">
        <f t="shared" si="198"/>
        <v>0</v>
      </c>
      <c r="G729" s="131">
        <f t="shared" si="198"/>
        <v>0</v>
      </c>
      <c r="H729" s="131">
        <f t="shared" si="198"/>
        <v>0</v>
      </c>
      <c r="I729" s="131">
        <f t="shared" si="198"/>
        <v>0</v>
      </c>
    </row>
    <row r="730" spans="1:9" s="95" customFormat="1" ht="13" x14ac:dyDescent="0.3">
      <c r="A730" s="132"/>
      <c r="B730" s="133" t="s">
        <v>22</v>
      </c>
      <c r="C730" s="131">
        <f t="shared" si="197"/>
        <v>14</v>
      </c>
      <c r="D730" s="131">
        <f>D732</f>
        <v>0</v>
      </c>
      <c r="E730" s="131">
        <f t="shared" si="198"/>
        <v>14</v>
      </c>
      <c r="F730" s="131">
        <f t="shared" si="198"/>
        <v>0</v>
      </c>
      <c r="G730" s="131">
        <f t="shared" si="198"/>
        <v>0</v>
      </c>
      <c r="H730" s="131">
        <f t="shared" si="198"/>
        <v>0</v>
      </c>
      <c r="I730" s="131">
        <f t="shared" si="198"/>
        <v>0</v>
      </c>
    </row>
    <row r="731" spans="1:9" ht="14" x14ac:dyDescent="0.3">
      <c r="A731" s="551" t="s">
        <v>796</v>
      </c>
      <c r="B731" s="162" t="s">
        <v>21</v>
      </c>
      <c r="C731" s="52">
        <f t="shared" si="197"/>
        <v>14</v>
      </c>
      <c r="D731" s="52">
        <f>D733+D735+D737</f>
        <v>0</v>
      </c>
      <c r="E731" s="52">
        <f t="shared" ref="E731:I732" si="199">E733+E735+E737</f>
        <v>14</v>
      </c>
      <c r="F731" s="52">
        <f t="shared" si="199"/>
        <v>0</v>
      </c>
      <c r="G731" s="52">
        <f t="shared" si="199"/>
        <v>0</v>
      </c>
      <c r="H731" s="52">
        <f t="shared" si="199"/>
        <v>0</v>
      </c>
      <c r="I731" s="52">
        <f t="shared" si="199"/>
        <v>0</v>
      </c>
    </row>
    <row r="732" spans="1:9" x14ac:dyDescent="0.25">
      <c r="A732" s="12"/>
      <c r="B732" s="4" t="s">
        <v>22</v>
      </c>
      <c r="C732" s="52">
        <f>D732+E732+F732+G732+H732+I732</f>
        <v>14</v>
      </c>
      <c r="D732" s="52">
        <f>D734+D736+D738</f>
        <v>0</v>
      </c>
      <c r="E732" s="52">
        <f t="shared" si="199"/>
        <v>14</v>
      </c>
      <c r="F732" s="52">
        <f t="shared" si="199"/>
        <v>0</v>
      </c>
      <c r="G732" s="52">
        <f t="shared" si="199"/>
        <v>0</v>
      </c>
      <c r="H732" s="52">
        <f t="shared" si="199"/>
        <v>0</v>
      </c>
      <c r="I732" s="52">
        <f t="shared" si="199"/>
        <v>0</v>
      </c>
    </row>
    <row r="733" spans="1:9" s="212" customFormat="1" ht="14" x14ac:dyDescent="0.25">
      <c r="A733" s="460" t="s">
        <v>797</v>
      </c>
      <c r="B733" s="63" t="s">
        <v>21</v>
      </c>
      <c r="C733" s="64">
        <f t="shared" ref="C733" si="200">D733+E733+F733+G733+H733+I733</f>
        <v>7</v>
      </c>
      <c r="D733" s="64">
        <v>0</v>
      </c>
      <c r="E733" s="64">
        <v>7</v>
      </c>
      <c r="F733" s="64">
        <v>0</v>
      </c>
      <c r="G733" s="64">
        <v>0</v>
      </c>
      <c r="H733" s="64">
        <v>0</v>
      </c>
      <c r="I733" s="64">
        <v>0</v>
      </c>
    </row>
    <row r="734" spans="1:9" s="20" customFormat="1" ht="14" x14ac:dyDescent="0.3">
      <c r="A734" s="394"/>
      <c r="B734" s="62" t="s">
        <v>22</v>
      </c>
      <c r="C734" s="64">
        <f>D734+E734+F734+G734+H734+I734</f>
        <v>7</v>
      </c>
      <c r="D734" s="64">
        <v>0</v>
      </c>
      <c r="E734" s="64">
        <v>7</v>
      </c>
      <c r="F734" s="64">
        <v>0</v>
      </c>
      <c r="G734" s="64">
        <v>0</v>
      </c>
      <c r="H734" s="64">
        <v>0</v>
      </c>
      <c r="I734" s="64">
        <v>0</v>
      </c>
    </row>
    <row r="735" spans="1:9" s="212" customFormat="1" ht="14" x14ac:dyDescent="0.25">
      <c r="A735" s="460" t="s">
        <v>798</v>
      </c>
      <c r="B735" s="63" t="s">
        <v>21</v>
      </c>
      <c r="C735" s="64">
        <f t="shared" ref="C735" si="201">D735+E735+F735+G735+H735+I735</f>
        <v>4</v>
      </c>
      <c r="D735" s="64">
        <v>0</v>
      </c>
      <c r="E735" s="64">
        <v>4</v>
      </c>
      <c r="F735" s="64">
        <v>0</v>
      </c>
      <c r="G735" s="64">
        <v>0</v>
      </c>
      <c r="H735" s="64">
        <v>0</v>
      </c>
      <c r="I735" s="64">
        <v>0</v>
      </c>
    </row>
    <row r="736" spans="1:9" s="20" customFormat="1" ht="14" x14ac:dyDescent="0.3">
      <c r="A736" s="394"/>
      <c r="B736" s="62" t="s">
        <v>22</v>
      </c>
      <c r="C736" s="64">
        <f>D736+E736+F736+G736+H736+I736</f>
        <v>4</v>
      </c>
      <c r="D736" s="64">
        <v>0</v>
      </c>
      <c r="E736" s="64">
        <v>4</v>
      </c>
      <c r="F736" s="64">
        <v>0</v>
      </c>
      <c r="G736" s="64">
        <v>0</v>
      </c>
      <c r="H736" s="64">
        <v>0</v>
      </c>
      <c r="I736" s="64">
        <v>0</v>
      </c>
    </row>
    <row r="737" spans="1:9" s="212" customFormat="1" ht="14" x14ac:dyDescent="0.25">
      <c r="A737" s="460" t="s">
        <v>799</v>
      </c>
      <c r="B737" s="63" t="s">
        <v>21</v>
      </c>
      <c r="C737" s="64">
        <f t="shared" ref="C737" si="202">D737+E737+F737+G737+H737+I737</f>
        <v>3</v>
      </c>
      <c r="D737" s="64">
        <v>0</v>
      </c>
      <c r="E737" s="64">
        <v>3</v>
      </c>
      <c r="F737" s="64">
        <v>0</v>
      </c>
      <c r="G737" s="64">
        <v>0</v>
      </c>
      <c r="H737" s="64">
        <v>0</v>
      </c>
      <c r="I737" s="64">
        <v>0</v>
      </c>
    </row>
    <row r="738" spans="1:9" s="20" customFormat="1" ht="14" x14ac:dyDescent="0.3">
      <c r="A738" s="394"/>
      <c r="B738" s="62" t="s">
        <v>22</v>
      </c>
      <c r="C738" s="64">
        <f>D738+E738+F738+G738+H738+I738</f>
        <v>3</v>
      </c>
      <c r="D738" s="64">
        <v>0</v>
      </c>
      <c r="E738" s="64">
        <v>3</v>
      </c>
      <c r="F738" s="64">
        <v>0</v>
      </c>
      <c r="G738" s="64">
        <v>0</v>
      </c>
      <c r="H738" s="64">
        <v>0</v>
      </c>
      <c r="I738" s="64">
        <v>0</v>
      </c>
    </row>
    <row r="739" spans="1:9" s="95" customFormat="1" ht="13" x14ac:dyDescent="0.3">
      <c r="A739" s="134" t="s">
        <v>53</v>
      </c>
      <c r="B739" s="130" t="s">
        <v>21</v>
      </c>
      <c r="C739" s="131">
        <f t="shared" ref="C739:C741" si="203">D739+E739+F739+G739+H739+I739</f>
        <v>1</v>
      </c>
      <c r="D739" s="131">
        <f>D741</f>
        <v>0</v>
      </c>
      <c r="E739" s="131">
        <f t="shared" ref="E739:I739" si="204">E741</f>
        <v>1</v>
      </c>
      <c r="F739" s="131">
        <f t="shared" si="204"/>
        <v>0</v>
      </c>
      <c r="G739" s="131">
        <f t="shared" si="204"/>
        <v>0</v>
      </c>
      <c r="H739" s="131">
        <f t="shared" si="204"/>
        <v>0</v>
      </c>
      <c r="I739" s="131">
        <f t="shared" si="204"/>
        <v>0</v>
      </c>
    </row>
    <row r="740" spans="1:9" s="95" customFormat="1" ht="13" x14ac:dyDescent="0.3">
      <c r="A740" s="132"/>
      <c r="B740" s="133" t="s">
        <v>22</v>
      </c>
      <c r="C740" s="131">
        <f t="shared" si="203"/>
        <v>1</v>
      </c>
      <c r="D740" s="131">
        <f>D742</f>
        <v>0</v>
      </c>
      <c r="E740" s="131">
        <f t="shared" ref="E740:I740" si="205">E742</f>
        <v>1</v>
      </c>
      <c r="F740" s="131">
        <f t="shared" si="205"/>
        <v>0</v>
      </c>
      <c r="G740" s="131">
        <f t="shared" si="205"/>
        <v>0</v>
      </c>
      <c r="H740" s="131">
        <f t="shared" si="205"/>
        <v>0</v>
      </c>
      <c r="I740" s="131">
        <f t="shared" si="205"/>
        <v>0</v>
      </c>
    </row>
    <row r="741" spans="1:9" ht="13" x14ac:dyDescent="0.3">
      <c r="A741" s="386" t="s">
        <v>492</v>
      </c>
      <c r="B741" s="162" t="s">
        <v>21</v>
      </c>
      <c r="C741" s="52">
        <f t="shared" si="203"/>
        <v>1</v>
      </c>
      <c r="D741" s="52">
        <f>D743</f>
        <v>0</v>
      </c>
      <c r="E741" s="52">
        <f t="shared" ref="E741:I741" si="206">E743</f>
        <v>1</v>
      </c>
      <c r="F741" s="52">
        <f t="shared" si="206"/>
        <v>0</v>
      </c>
      <c r="G741" s="52">
        <f t="shared" si="206"/>
        <v>0</v>
      </c>
      <c r="H741" s="52">
        <f t="shared" si="206"/>
        <v>0</v>
      </c>
      <c r="I741" s="52">
        <f t="shared" si="206"/>
        <v>0</v>
      </c>
    </row>
    <row r="742" spans="1:9" x14ac:dyDescent="0.25">
      <c r="A742" s="12"/>
      <c r="B742" s="4" t="s">
        <v>22</v>
      </c>
      <c r="C742" s="52">
        <f>D742+E742+F742+G742+H742+I742</f>
        <v>1</v>
      </c>
      <c r="D742" s="52">
        <f>D744</f>
        <v>0</v>
      </c>
      <c r="E742" s="52">
        <f t="shared" ref="E742:I742" si="207">E744</f>
        <v>1</v>
      </c>
      <c r="F742" s="52">
        <f t="shared" si="207"/>
        <v>0</v>
      </c>
      <c r="G742" s="52">
        <f t="shared" si="207"/>
        <v>0</v>
      </c>
      <c r="H742" s="52">
        <f t="shared" si="207"/>
        <v>0</v>
      </c>
      <c r="I742" s="52">
        <f t="shared" si="207"/>
        <v>0</v>
      </c>
    </row>
    <row r="743" spans="1:9" s="212" customFormat="1" ht="14" x14ac:dyDescent="0.3">
      <c r="A743" s="435" t="s">
        <v>917</v>
      </c>
      <c r="B743" s="63" t="s">
        <v>21</v>
      </c>
      <c r="C743" s="64">
        <f t="shared" ref="C743" si="208">D743+E743+F743+G743+H743+I743</f>
        <v>1</v>
      </c>
      <c r="D743" s="64">
        <v>0</v>
      </c>
      <c r="E743" s="64">
        <v>1</v>
      </c>
      <c r="F743" s="64">
        <v>0</v>
      </c>
      <c r="G743" s="64">
        <v>0</v>
      </c>
      <c r="H743" s="64">
        <v>0</v>
      </c>
      <c r="I743" s="64">
        <v>0</v>
      </c>
    </row>
    <row r="744" spans="1:9" s="20" customFormat="1" ht="14" x14ac:dyDescent="0.3">
      <c r="A744" s="394"/>
      <c r="B744" s="62" t="s">
        <v>22</v>
      </c>
      <c r="C744" s="64">
        <f>D744+E744+F744+G744+H744+I744</f>
        <v>1</v>
      </c>
      <c r="D744" s="64">
        <v>0</v>
      </c>
      <c r="E744" s="64">
        <v>1</v>
      </c>
      <c r="F744" s="64">
        <v>0</v>
      </c>
      <c r="G744" s="64">
        <v>0</v>
      </c>
      <c r="H744" s="64">
        <v>0</v>
      </c>
      <c r="I744" s="64">
        <v>0</v>
      </c>
    </row>
    <row r="745" spans="1:9" ht="13" x14ac:dyDescent="0.3">
      <c r="A745" s="642" t="s">
        <v>73</v>
      </c>
      <c r="B745" s="640"/>
      <c r="C745" s="640"/>
      <c r="D745" s="640"/>
      <c r="E745" s="640"/>
      <c r="F745" s="640"/>
      <c r="G745" s="640"/>
      <c r="H745" s="640"/>
      <c r="I745" s="641"/>
    </row>
    <row r="746" spans="1:9" ht="13" x14ac:dyDescent="0.3">
      <c r="A746" s="79" t="s">
        <v>24</v>
      </c>
      <c r="B746" s="196" t="s">
        <v>21</v>
      </c>
      <c r="C746" s="192">
        <f t="shared" ref="C746:C752" si="209">D746+E746+F746+G746+H746+I746</f>
        <v>1894</v>
      </c>
      <c r="D746" s="192">
        <f t="shared" ref="D746:I753" si="210">D748</f>
        <v>933</v>
      </c>
      <c r="E746" s="192">
        <f t="shared" si="210"/>
        <v>961</v>
      </c>
      <c r="F746" s="192">
        <f t="shared" si="210"/>
        <v>0</v>
      </c>
      <c r="G746" s="192">
        <f t="shared" si="210"/>
        <v>0</v>
      </c>
      <c r="H746" s="192">
        <f t="shared" si="210"/>
        <v>0</v>
      </c>
      <c r="I746" s="192">
        <f t="shared" si="210"/>
        <v>0</v>
      </c>
    </row>
    <row r="747" spans="1:9" ht="13" x14ac:dyDescent="0.3">
      <c r="A747" s="21" t="s">
        <v>48</v>
      </c>
      <c r="B747" s="197" t="s">
        <v>22</v>
      </c>
      <c r="C747" s="192">
        <f t="shared" si="209"/>
        <v>1894</v>
      </c>
      <c r="D747" s="192">
        <f t="shared" si="210"/>
        <v>933</v>
      </c>
      <c r="E747" s="192">
        <f t="shared" si="210"/>
        <v>961</v>
      </c>
      <c r="F747" s="192">
        <f t="shared" si="210"/>
        <v>0</v>
      </c>
      <c r="G747" s="192">
        <f t="shared" si="210"/>
        <v>0</v>
      </c>
      <c r="H747" s="192">
        <f t="shared" si="210"/>
        <v>0</v>
      </c>
      <c r="I747" s="192">
        <f t="shared" si="210"/>
        <v>0</v>
      </c>
    </row>
    <row r="748" spans="1:9" ht="13" x14ac:dyDescent="0.3">
      <c r="A748" s="58" t="s">
        <v>37</v>
      </c>
      <c r="B748" s="162" t="s">
        <v>21</v>
      </c>
      <c r="C748" s="52">
        <f t="shared" si="209"/>
        <v>1894</v>
      </c>
      <c r="D748" s="52">
        <f t="shared" si="210"/>
        <v>933</v>
      </c>
      <c r="E748" s="52">
        <f t="shared" si="210"/>
        <v>961</v>
      </c>
      <c r="F748" s="52">
        <f t="shared" si="210"/>
        <v>0</v>
      </c>
      <c r="G748" s="52">
        <f t="shared" si="210"/>
        <v>0</v>
      </c>
      <c r="H748" s="52">
        <f t="shared" si="210"/>
        <v>0</v>
      </c>
      <c r="I748" s="52">
        <f t="shared" si="210"/>
        <v>0</v>
      </c>
    </row>
    <row r="749" spans="1:9" x14ac:dyDescent="0.25">
      <c r="A749" s="21" t="s">
        <v>58</v>
      </c>
      <c r="B749" s="4" t="s">
        <v>22</v>
      </c>
      <c r="C749" s="52">
        <f t="shared" si="209"/>
        <v>1894</v>
      </c>
      <c r="D749" s="52">
        <f t="shared" si="210"/>
        <v>933</v>
      </c>
      <c r="E749" s="52">
        <f t="shared" si="210"/>
        <v>961</v>
      </c>
      <c r="F749" s="52">
        <f t="shared" si="210"/>
        <v>0</v>
      </c>
      <c r="G749" s="52">
        <f t="shared" si="210"/>
        <v>0</v>
      </c>
      <c r="H749" s="52">
        <f t="shared" si="210"/>
        <v>0</v>
      </c>
      <c r="I749" s="52">
        <f t="shared" si="210"/>
        <v>0</v>
      </c>
    </row>
    <row r="750" spans="1:9" ht="13" x14ac:dyDescent="0.3">
      <c r="A750" s="19" t="s">
        <v>78</v>
      </c>
      <c r="B750" s="3" t="s">
        <v>21</v>
      </c>
      <c r="C750" s="52">
        <f t="shared" si="209"/>
        <v>1894</v>
      </c>
      <c r="D750" s="52">
        <f t="shared" si="210"/>
        <v>933</v>
      </c>
      <c r="E750" s="52">
        <f t="shared" si="210"/>
        <v>961</v>
      </c>
      <c r="F750" s="52">
        <f t="shared" si="210"/>
        <v>0</v>
      </c>
      <c r="G750" s="52">
        <f t="shared" si="210"/>
        <v>0</v>
      </c>
      <c r="H750" s="52">
        <f t="shared" si="210"/>
        <v>0</v>
      </c>
      <c r="I750" s="52">
        <f t="shared" si="210"/>
        <v>0</v>
      </c>
    </row>
    <row r="751" spans="1:9" ht="13" x14ac:dyDescent="0.3">
      <c r="A751" s="16"/>
      <c r="B751" s="4" t="s">
        <v>22</v>
      </c>
      <c r="C751" s="52">
        <f t="shared" si="209"/>
        <v>1894</v>
      </c>
      <c r="D751" s="52">
        <f t="shared" si="210"/>
        <v>933</v>
      </c>
      <c r="E751" s="52">
        <f t="shared" si="210"/>
        <v>961</v>
      </c>
      <c r="F751" s="52">
        <f t="shared" si="210"/>
        <v>0</v>
      </c>
      <c r="G751" s="52">
        <f t="shared" si="210"/>
        <v>0</v>
      </c>
      <c r="H751" s="52">
        <f t="shared" si="210"/>
        <v>0</v>
      </c>
      <c r="I751" s="52">
        <f t="shared" si="210"/>
        <v>0</v>
      </c>
    </row>
    <row r="752" spans="1:9" x14ac:dyDescent="0.25">
      <c r="A752" s="31" t="s">
        <v>56</v>
      </c>
      <c r="B752" s="162" t="s">
        <v>21</v>
      </c>
      <c r="C752" s="52">
        <f t="shared" si="209"/>
        <v>1894</v>
      </c>
      <c r="D752" s="52">
        <f>D754</f>
        <v>933</v>
      </c>
      <c r="E752" s="52">
        <f t="shared" si="210"/>
        <v>961</v>
      </c>
      <c r="F752" s="52">
        <f t="shared" si="210"/>
        <v>0</v>
      </c>
      <c r="G752" s="52">
        <f t="shared" si="210"/>
        <v>0</v>
      </c>
      <c r="H752" s="52">
        <f t="shared" si="210"/>
        <v>0</v>
      </c>
      <c r="I752" s="52">
        <f t="shared" si="210"/>
        <v>0</v>
      </c>
    </row>
    <row r="753" spans="1:9" x14ac:dyDescent="0.25">
      <c r="A753" s="12"/>
      <c r="B753" s="4" t="s">
        <v>22</v>
      </c>
      <c r="C753" s="52">
        <f>D753+E753+F753+G753+H753+I753</f>
        <v>1894</v>
      </c>
      <c r="D753" s="52">
        <f>D755</f>
        <v>933</v>
      </c>
      <c r="E753" s="52">
        <f t="shared" si="210"/>
        <v>961</v>
      </c>
      <c r="F753" s="52">
        <f t="shared" si="210"/>
        <v>0</v>
      </c>
      <c r="G753" s="52">
        <f t="shared" si="210"/>
        <v>0</v>
      </c>
      <c r="H753" s="52">
        <f t="shared" si="210"/>
        <v>0</v>
      </c>
      <c r="I753" s="52">
        <f t="shared" si="210"/>
        <v>0</v>
      </c>
    </row>
    <row r="754" spans="1:9" s="95" customFormat="1" ht="13" x14ac:dyDescent="0.3">
      <c r="A754" s="58" t="s">
        <v>52</v>
      </c>
      <c r="B754" s="130" t="s">
        <v>21</v>
      </c>
      <c r="C754" s="131">
        <f t="shared" ref="C754:C756" si="211">D754+E754+F754+G754+H754+I754</f>
        <v>1894</v>
      </c>
      <c r="D754" s="131">
        <f t="shared" ref="D754:I755" si="212">D756+D796</f>
        <v>933</v>
      </c>
      <c r="E754" s="131">
        <f t="shared" si="212"/>
        <v>961</v>
      </c>
      <c r="F754" s="131">
        <f t="shared" si="212"/>
        <v>0</v>
      </c>
      <c r="G754" s="131">
        <f t="shared" si="212"/>
        <v>0</v>
      </c>
      <c r="H754" s="131">
        <f t="shared" si="212"/>
        <v>0</v>
      </c>
      <c r="I754" s="131">
        <f t="shared" si="212"/>
        <v>0</v>
      </c>
    </row>
    <row r="755" spans="1:9" s="95" customFormat="1" ht="13" x14ac:dyDescent="0.3">
      <c r="A755" s="132"/>
      <c r="B755" s="133" t="s">
        <v>22</v>
      </c>
      <c r="C755" s="131">
        <f t="shared" si="211"/>
        <v>1894</v>
      </c>
      <c r="D755" s="131">
        <f t="shared" si="212"/>
        <v>933</v>
      </c>
      <c r="E755" s="131">
        <f t="shared" si="212"/>
        <v>961</v>
      </c>
      <c r="F755" s="131">
        <f t="shared" si="212"/>
        <v>0</v>
      </c>
      <c r="G755" s="131">
        <f t="shared" si="212"/>
        <v>0</v>
      </c>
      <c r="H755" s="131">
        <f t="shared" si="212"/>
        <v>0</v>
      </c>
      <c r="I755" s="131">
        <f t="shared" si="212"/>
        <v>0</v>
      </c>
    </row>
    <row r="756" spans="1:9" ht="13" x14ac:dyDescent="0.3">
      <c r="A756" s="233" t="s">
        <v>487</v>
      </c>
      <c r="B756" s="162" t="s">
        <v>21</v>
      </c>
      <c r="C756" s="52">
        <f t="shared" si="211"/>
        <v>1409</v>
      </c>
      <c r="D756" s="52">
        <f>D758+D760+D762+D764+D766+D768+D770+D772+D774+D776+D778+D780+D782+D784+D786+D788+D790+D792+D794</f>
        <v>538</v>
      </c>
      <c r="E756" s="52">
        <f t="shared" ref="E756:I757" si="213">E758+E760+E762+E764+E766+E768+E770+E772+E774+E776+E778+E780+E782+E784+E786+E788+E790+E792+E794</f>
        <v>871</v>
      </c>
      <c r="F756" s="52">
        <f t="shared" si="213"/>
        <v>0</v>
      </c>
      <c r="G756" s="52">
        <f t="shared" si="213"/>
        <v>0</v>
      </c>
      <c r="H756" s="52">
        <f t="shared" si="213"/>
        <v>0</v>
      </c>
      <c r="I756" s="52">
        <f t="shared" si="213"/>
        <v>0</v>
      </c>
    </row>
    <row r="757" spans="1:9" x14ac:dyDescent="0.25">
      <c r="A757" s="12"/>
      <c r="B757" s="4" t="s">
        <v>22</v>
      </c>
      <c r="C757" s="52">
        <f>D757+E757+F757+G757+H757+I757</f>
        <v>1409</v>
      </c>
      <c r="D757" s="52">
        <f>D759+D761+D763+D765+D767+D769+D771+D773+D775+D777+D779+D781+D783+D785+D787+D789+D791+D793+D795</f>
        <v>538</v>
      </c>
      <c r="E757" s="52">
        <f t="shared" si="213"/>
        <v>871</v>
      </c>
      <c r="F757" s="52">
        <f t="shared" si="213"/>
        <v>0</v>
      </c>
      <c r="G757" s="52">
        <f t="shared" si="213"/>
        <v>0</v>
      </c>
      <c r="H757" s="52">
        <f t="shared" si="213"/>
        <v>0</v>
      </c>
      <c r="I757" s="52">
        <f t="shared" si="213"/>
        <v>0</v>
      </c>
    </row>
    <row r="758" spans="1:9" s="212" customFormat="1" ht="14" x14ac:dyDescent="0.3">
      <c r="A758" s="488" t="s">
        <v>302</v>
      </c>
      <c r="B758" s="63" t="s">
        <v>21</v>
      </c>
      <c r="C758" s="64">
        <f t="shared" ref="C758" si="214">D758+E758+F758+G758+H758+I758</f>
        <v>72</v>
      </c>
      <c r="D758" s="64">
        <v>72</v>
      </c>
      <c r="E758" s="64">
        <v>0</v>
      </c>
      <c r="F758" s="64">
        <v>0</v>
      </c>
      <c r="G758" s="64">
        <v>0</v>
      </c>
      <c r="H758" s="64">
        <v>0</v>
      </c>
      <c r="I758" s="64">
        <v>0</v>
      </c>
    </row>
    <row r="759" spans="1:9" s="20" customFormat="1" x14ac:dyDescent="0.25">
      <c r="A759" s="12"/>
      <c r="B759" s="62" t="s">
        <v>22</v>
      </c>
      <c r="C759" s="64">
        <f>D759+E759+F759+G759+H759+I759</f>
        <v>72</v>
      </c>
      <c r="D759" s="64">
        <v>72</v>
      </c>
      <c r="E759" s="64">
        <v>0</v>
      </c>
      <c r="F759" s="64">
        <v>0</v>
      </c>
      <c r="G759" s="64">
        <v>0</v>
      </c>
      <c r="H759" s="64">
        <v>0</v>
      </c>
      <c r="I759" s="64">
        <v>0</v>
      </c>
    </row>
    <row r="760" spans="1:9" s="212" customFormat="1" ht="14" x14ac:dyDescent="0.3">
      <c r="A760" s="516" t="s">
        <v>303</v>
      </c>
      <c r="B760" s="63" t="s">
        <v>21</v>
      </c>
      <c r="C760" s="64">
        <f t="shared" ref="C760" si="215">D760+E760+F760+G760+H760+I760</f>
        <v>40</v>
      </c>
      <c r="D760" s="64">
        <v>40</v>
      </c>
      <c r="E760" s="64">
        <v>0</v>
      </c>
      <c r="F760" s="64">
        <v>0</v>
      </c>
      <c r="G760" s="64">
        <v>0</v>
      </c>
      <c r="H760" s="64">
        <v>0</v>
      </c>
      <c r="I760" s="64">
        <v>0</v>
      </c>
    </row>
    <row r="761" spans="1:9" s="20" customFormat="1" x14ac:dyDescent="0.25">
      <c r="A761" s="12"/>
      <c r="B761" s="62" t="s">
        <v>22</v>
      </c>
      <c r="C761" s="64">
        <f>D761+E761+F761+G761+H761+I761</f>
        <v>40</v>
      </c>
      <c r="D761" s="64">
        <v>40</v>
      </c>
      <c r="E761" s="64">
        <v>0</v>
      </c>
      <c r="F761" s="64">
        <v>0</v>
      </c>
      <c r="G761" s="64">
        <v>0</v>
      </c>
      <c r="H761" s="64">
        <v>0</v>
      </c>
      <c r="I761" s="64">
        <v>0</v>
      </c>
    </row>
    <row r="762" spans="1:9" s="212" customFormat="1" ht="14" x14ac:dyDescent="0.3">
      <c r="A762" s="307" t="s">
        <v>304</v>
      </c>
      <c r="B762" s="63" t="s">
        <v>21</v>
      </c>
      <c r="C762" s="64">
        <f t="shared" ref="C762" si="216">D762+E762+F762+G762+H762+I762</f>
        <v>30</v>
      </c>
      <c r="D762" s="64">
        <v>30</v>
      </c>
      <c r="E762" s="64">
        <v>0</v>
      </c>
      <c r="F762" s="64">
        <v>0</v>
      </c>
      <c r="G762" s="64">
        <v>0</v>
      </c>
      <c r="H762" s="64">
        <v>0</v>
      </c>
      <c r="I762" s="64">
        <v>0</v>
      </c>
    </row>
    <row r="763" spans="1:9" s="20" customFormat="1" x14ac:dyDescent="0.25">
      <c r="A763" s="12"/>
      <c r="B763" s="62" t="s">
        <v>22</v>
      </c>
      <c r="C763" s="64">
        <f>D763+E763+F763+G763+H763+I763</f>
        <v>30</v>
      </c>
      <c r="D763" s="64">
        <v>30</v>
      </c>
      <c r="E763" s="64">
        <v>0</v>
      </c>
      <c r="F763" s="64">
        <v>0</v>
      </c>
      <c r="G763" s="64">
        <v>0</v>
      </c>
      <c r="H763" s="64">
        <v>0</v>
      </c>
      <c r="I763" s="64">
        <v>0</v>
      </c>
    </row>
    <row r="764" spans="1:9" s="212" customFormat="1" ht="14" x14ac:dyDescent="0.3">
      <c r="A764" s="488" t="s">
        <v>363</v>
      </c>
      <c r="B764" s="63" t="s">
        <v>21</v>
      </c>
      <c r="C764" s="64">
        <f t="shared" ref="C764" si="217">D764+E764+F764+G764+H764+I764</f>
        <v>350</v>
      </c>
      <c r="D764" s="64">
        <v>343</v>
      </c>
      <c r="E764" s="64">
        <v>7</v>
      </c>
      <c r="F764" s="64">
        <v>0</v>
      </c>
      <c r="G764" s="64">
        <v>0</v>
      </c>
      <c r="H764" s="64">
        <v>0</v>
      </c>
      <c r="I764" s="64">
        <v>0</v>
      </c>
    </row>
    <row r="765" spans="1:9" s="20" customFormat="1" x14ac:dyDescent="0.25">
      <c r="A765" s="12"/>
      <c r="B765" s="62" t="s">
        <v>22</v>
      </c>
      <c r="C765" s="64">
        <f>D765+E765+F765+G765+H765+I765</f>
        <v>350</v>
      </c>
      <c r="D765" s="64">
        <v>343</v>
      </c>
      <c r="E765" s="64">
        <v>7</v>
      </c>
      <c r="F765" s="64">
        <v>0</v>
      </c>
      <c r="G765" s="64">
        <v>0</v>
      </c>
      <c r="H765" s="64">
        <v>0</v>
      </c>
      <c r="I765" s="64">
        <v>0</v>
      </c>
    </row>
    <row r="766" spans="1:9" s="212" customFormat="1" ht="28" x14ac:dyDescent="0.3">
      <c r="A766" s="488" t="s">
        <v>305</v>
      </c>
      <c r="B766" s="63" t="s">
        <v>21</v>
      </c>
      <c r="C766" s="64">
        <f t="shared" ref="C766" si="218">D766+E766+F766+G766+H766+I766</f>
        <v>30</v>
      </c>
      <c r="D766" s="64">
        <v>30</v>
      </c>
      <c r="E766" s="64">
        <v>0</v>
      </c>
      <c r="F766" s="64">
        <v>0</v>
      </c>
      <c r="G766" s="64">
        <v>0</v>
      </c>
      <c r="H766" s="64">
        <v>0</v>
      </c>
      <c r="I766" s="64">
        <v>0</v>
      </c>
    </row>
    <row r="767" spans="1:9" s="20" customFormat="1" x14ac:dyDescent="0.25">
      <c r="A767" s="12"/>
      <c r="B767" s="62" t="s">
        <v>22</v>
      </c>
      <c r="C767" s="64">
        <f>D767+E767+F767+G767+H767+I767</f>
        <v>30</v>
      </c>
      <c r="D767" s="64">
        <v>30</v>
      </c>
      <c r="E767" s="64">
        <v>0</v>
      </c>
      <c r="F767" s="64">
        <v>0</v>
      </c>
      <c r="G767" s="64">
        <v>0</v>
      </c>
      <c r="H767" s="64">
        <v>0</v>
      </c>
      <c r="I767" s="64">
        <v>0</v>
      </c>
    </row>
    <row r="768" spans="1:9" s="212" customFormat="1" ht="28" x14ac:dyDescent="0.3">
      <c r="A768" s="488" t="s">
        <v>306</v>
      </c>
      <c r="B768" s="63" t="s">
        <v>21</v>
      </c>
      <c r="C768" s="64">
        <f t="shared" ref="C768" si="219">D768+E768+F768+G768+H768+I768</f>
        <v>10</v>
      </c>
      <c r="D768" s="64">
        <v>10</v>
      </c>
      <c r="E768" s="64">
        <v>0</v>
      </c>
      <c r="F768" s="64">
        <v>0</v>
      </c>
      <c r="G768" s="64">
        <v>0</v>
      </c>
      <c r="H768" s="64">
        <v>0</v>
      </c>
      <c r="I768" s="64">
        <v>0</v>
      </c>
    </row>
    <row r="769" spans="1:9" s="20" customFormat="1" x14ac:dyDescent="0.25">
      <c r="A769" s="12"/>
      <c r="B769" s="62" t="s">
        <v>22</v>
      </c>
      <c r="C769" s="64">
        <f>D769+E769+F769+G769+H769+I769</f>
        <v>10</v>
      </c>
      <c r="D769" s="64">
        <v>10</v>
      </c>
      <c r="E769" s="64">
        <v>0</v>
      </c>
      <c r="F769" s="64">
        <f>F831</f>
        <v>0</v>
      </c>
      <c r="G769" s="64">
        <f>G831</f>
        <v>0</v>
      </c>
      <c r="H769" s="64">
        <f>H831</f>
        <v>0</v>
      </c>
      <c r="I769" s="64">
        <f>I831</f>
        <v>0</v>
      </c>
    </row>
    <row r="770" spans="1:9" s="212" customFormat="1" ht="14" x14ac:dyDescent="0.3">
      <c r="A770" s="487" t="s">
        <v>307</v>
      </c>
      <c r="B770" s="63" t="s">
        <v>21</v>
      </c>
      <c r="C770" s="64">
        <f t="shared" ref="C770" si="220">D770+E770+F770+G770+H770+I770</f>
        <v>13</v>
      </c>
      <c r="D770" s="64">
        <v>13</v>
      </c>
      <c r="E770" s="64">
        <v>0</v>
      </c>
      <c r="F770" s="64">
        <v>0</v>
      </c>
      <c r="G770" s="64">
        <v>0</v>
      </c>
      <c r="H770" s="64">
        <v>0</v>
      </c>
      <c r="I770" s="64">
        <v>0</v>
      </c>
    </row>
    <row r="771" spans="1:9" s="20" customFormat="1" x14ac:dyDescent="0.25">
      <c r="A771" s="12"/>
      <c r="B771" s="62" t="s">
        <v>22</v>
      </c>
      <c r="C771" s="64">
        <f>D771+E771+F771+G771+H771+I771</f>
        <v>13</v>
      </c>
      <c r="D771" s="64">
        <v>13</v>
      </c>
      <c r="E771" s="64">
        <v>0</v>
      </c>
      <c r="F771" s="64">
        <v>0</v>
      </c>
      <c r="G771" s="64">
        <v>0</v>
      </c>
      <c r="H771" s="64">
        <v>0</v>
      </c>
      <c r="I771" s="64">
        <v>0</v>
      </c>
    </row>
    <row r="772" spans="1:9" s="212" customFormat="1" ht="14" x14ac:dyDescent="0.3">
      <c r="A772" s="470" t="s">
        <v>482</v>
      </c>
      <c r="B772" s="63" t="s">
        <v>21</v>
      </c>
      <c r="C772" s="64">
        <f t="shared" ref="C772" si="221">D772+E772+F772+G772+H772+I772</f>
        <v>400</v>
      </c>
      <c r="D772" s="64">
        <v>0</v>
      </c>
      <c r="E772" s="64">
        <v>400</v>
      </c>
      <c r="F772" s="64">
        <v>0</v>
      </c>
      <c r="G772" s="64">
        <v>0</v>
      </c>
      <c r="H772" s="64">
        <v>0</v>
      </c>
      <c r="I772" s="64">
        <v>0</v>
      </c>
    </row>
    <row r="773" spans="1:9" s="20" customFormat="1" x14ac:dyDescent="0.25">
      <c r="A773" s="12"/>
      <c r="B773" s="62" t="s">
        <v>22</v>
      </c>
      <c r="C773" s="64">
        <f>D773+E773+F773+G773+H773+I773</f>
        <v>400</v>
      </c>
      <c r="D773" s="64">
        <v>0</v>
      </c>
      <c r="E773" s="64">
        <v>400</v>
      </c>
      <c r="F773" s="64">
        <v>0</v>
      </c>
      <c r="G773" s="64">
        <v>0</v>
      </c>
      <c r="H773" s="64">
        <v>0</v>
      </c>
      <c r="I773" s="64">
        <v>0</v>
      </c>
    </row>
    <row r="774" spans="1:9" s="212" customFormat="1" ht="14" x14ac:dyDescent="0.3">
      <c r="A774" s="470" t="s">
        <v>483</v>
      </c>
      <c r="B774" s="63" t="s">
        <v>21</v>
      </c>
      <c r="C774" s="64">
        <f t="shared" ref="C774" si="222">D774+E774+F774+G774+H774+I774</f>
        <v>100</v>
      </c>
      <c r="D774" s="64">
        <v>0</v>
      </c>
      <c r="E774" s="64">
        <v>100</v>
      </c>
      <c r="F774" s="64">
        <v>0</v>
      </c>
      <c r="G774" s="64">
        <v>0</v>
      </c>
      <c r="H774" s="64">
        <v>0</v>
      </c>
      <c r="I774" s="64">
        <v>0</v>
      </c>
    </row>
    <row r="775" spans="1:9" s="20" customFormat="1" x14ac:dyDescent="0.25">
      <c r="A775" s="12"/>
      <c r="B775" s="62" t="s">
        <v>22</v>
      </c>
      <c r="C775" s="64">
        <f>D775+E775+F775+G775+H775+I775</f>
        <v>100</v>
      </c>
      <c r="D775" s="64">
        <v>0</v>
      </c>
      <c r="E775" s="64">
        <v>100</v>
      </c>
      <c r="F775" s="64">
        <v>0</v>
      </c>
      <c r="G775" s="64">
        <v>0</v>
      </c>
      <c r="H775" s="64">
        <v>0</v>
      </c>
      <c r="I775" s="64">
        <v>0</v>
      </c>
    </row>
    <row r="776" spans="1:9" s="212" customFormat="1" ht="14" x14ac:dyDescent="0.3">
      <c r="A776" s="470" t="s">
        <v>561</v>
      </c>
      <c r="B776" s="63" t="s">
        <v>21</v>
      </c>
      <c r="C776" s="64">
        <f t="shared" ref="C776" si="223">D776+E776+F776+G776+H776+I776</f>
        <v>100</v>
      </c>
      <c r="D776" s="64">
        <v>0</v>
      </c>
      <c r="E776" s="64">
        <v>100</v>
      </c>
      <c r="F776" s="64">
        <v>0</v>
      </c>
      <c r="G776" s="64">
        <v>0</v>
      </c>
      <c r="H776" s="64">
        <v>0</v>
      </c>
      <c r="I776" s="64">
        <v>0</v>
      </c>
    </row>
    <row r="777" spans="1:9" s="20" customFormat="1" x14ac:dyDescent="0.25">
      <c r="A777" s="12"/>
      <c r="B777" s="62" t="s">
        <v>22</v>
      </c>
      <c r="C777" s="64">
        <f>D777+E777+F777+G777+H777+I777</f>
        <v>100</v>
      </c>
      <c r="D777" s="64">
        <v>0</v>
      </c>
      <c r="E777" s="64">
        <v>100</v>
      </c>
      <c r="F777" s="64">
        <v>0</v>
      </c>
      <c r="G777" s="64">
        <v>0</v>
      </c>
      <c r="H777" s="64">
        <v>0</v>
      </c>
      <c r="I777" s="64">
        <v>0</v>
      </c>
    </row>
    <row r="778" spans="1:9" s="212" customFormat="1" ht="14" x14ac:dyDescent="0.3">
      <c r="A778" s="470" t="s">
        <v>484</v>
      </c>
      <c r="B778" s="63" t="s">
        <v>21</v>
      </c>
      <c r="C778" s="64">
        <f t="shared" ref="C778" si="224">D778+E778+F778+G778+H778+I778</f>
        <v>50</v>
      </c>
      <c r="D778" s="64">
        <v>0</v>
      </c>
      <c r="E778" s="64">
        <v>50</v>
      </c>
      <c r="F778" s="64">
        <v>0</v>
      </c>
      <c r="G778" s="64">
        <v>0</v>
      </c>
      <c r="H778" s="64">
        <v>0</v>
      </c>
      <c r="I778" s="64">
        <v>0</v>
      </c>
    </row>
    <row r="779" spans="1:9" s="20" customFormat="1" x14ac:dyDescent="0.25">
      <c r="A779" s="12"/>
      <c r="B779" s="62" t="s">
        <v>22</v>
      </c>
      <c r="C779" s="64">
        <f>D779+E779+F779+G779+H779+I779</f>
        <v>50</v>
      </c>
      <c r="D779" s="64">
        <v>0</v>
      </c>
      <c r="E779" s="64">
        <v>50</v>
      </c>
      <c r="F779" s="64">
        <v>0</v>
      </c>
      <c r="G779" s="64">
        <v>0</v>
      </c>
      <c r="H779" s="64">
        <v>0</v>
      </c>
      <c r="I779" s="64">
        <v>0</v>
      </c>
    </row>
    <row r="780" spans="1:9" s="212" customFormat="1" ht="14" x14ac:dyDescent="0.3">
      <c r="A780" s="470" t="s">
        <v>562</v>
      </c>
      <c r="B780" s="63" t="s">
        <v>21</v>
      </c>
      <c r="C780" s="64">
        <f t="shared" ref="C780" si="225">D780+E780+F780+G780+H780+I780</f>
        <v>80</v>
      </c>
      <c r="D780" s="64">
        <v>0</v>
      </c>
      <c r="E780" s="64">
        <v>80</v>
      </c>
      <c r="F780" s="64">
        <v>0</v>
      </c>
      <c r="G780" s="64">
        <v>0</v>
      </c>
      <c r="H780" s="64">
        <v>0</v>
      </c>
      <c r="I780" s="64">
        <v>0</v>
      </c>
    </row>
    <row r="781" spans="1:9" s="20" customFormat="1" x14ac:dyDescent="0.25">
      <c r="A781" s="12"/>
      <c r="B781" s="62" t="s">
        <v>22</v>
      </c>
      <c r="C781" s="64">
        <f>D781+E781+F781+G781+H781+I781</f>
        <v>80</v>
      </c>
      <c r="D781" s="64">
        <v>0</v>
      </c>
      <c r="E781" s="64">
        <v>80</v>
      </c>
      <c r="F781" s="64">
        <v>0</v>
      </c>
      <c r="G781" s="64">
        <v>0</v>
      </c>
      <c r="H781" s="64">
        <v>0</v>
      </c>
      <c r="I781" s="64">
        <v>0</v>
      </c>
    </row>
    <row r="782" spans="1:9" s="212" customFormat="1" ht="14" x14ac:dyDescent="0.3">
      <c r="A782" s="488" t="s">
        <v>302</v>
      </c>
      <c r="B782" s="63" t="s">
        <v>21</v>
      </c>
      <c r="C782" s="64">
        <f t="shared" ref="C782" si="226">D782+E782+F782+G782+H782+I782</f>
        <v>20</v>
      </c>
      <c r="D782" s="64">
        <v>0</v>
      </c>
      <c r="E782" s="64">
        <v>20</v>
      </c>
      <c r="F782" s="64">
        <v>0</v>
      </c>
      <c r="G782" s="64">
        <v>0</v>
      </c>
      <c r="H782" s="64">
        <v>0</v>
      </c>
      <c r="I782" s="64">
        <v>0</v>
      </c>
    </row>
    <row r="783" spans="1:9" s="20" customFormat="1" x14ac:dyDescent="0.25">
      <c r="A783" s="12"/>
      <c r="B783" s="62" t="s">
        <v>22</v>
      </c>
      <c r="C783" s="64">
        <f>D783+E783+F783+G783+H783+I783</f>
        <v>20</v>
      </c>
      <c r="D783" s="64">
        <v>0</v>
      </c>
      <c r="E783" s="64">
        <v>20</v>
      </c>
      <c r="F783" s="64">
        <v>0</v>
      </c>
      <c r="G783" s="64">
        <v>0</v>
      </c>
      <c r="H783" s="64">
        <v>0</v>
      </c>
      <c r="I783" s="64">
        <v>0</v>
      </c>
    </row>
    <row r="784" spans="1:9" s="212" customFormat="1" ht="14" x14ac:dyDescent="0.3">
      <c r="A784" s="516" t="s">
        <v>303</v>
      </c>
      <c r="B784" s="63" t="s">
        <v>21</v>
      </c>
      <c r="C784" s="64">
        <f t="shared" ref="C784" si="227">D784+E784+F784+G784+H784+I784</f>
        <v>14</v>
      </c>
      <c r="D784" s="64">
        <v>0</v>
      </c>
      <c r="E784" s="64">
        <v>14</v>
      </c>
      <c r="F784" s="64">
        <v>0</v>
      </c>
      <c r="G784" s="64">
        <v>0</v>
      </c>
      <c r="H784" s="64">
        <v>0</v>
      </c>
      <c r="I784" s="64">
        <v>0</v>
      </c>
    </row>
    <row r="785" spans="1:16" s="20" customFormat="1" x14ac:dyDescent="0.25">
      <c r="A785" s="12"/>
      <c r="B785" s="62" t="s">
        <v>22</v>
      </c>
      <c r="C785" s="64">
        <f>D785+E785+F785+G785+H785+I785</f>
        <v>14</v>
      </c>
      <c r="D785" s="64">
        <v>0</v>
      </c>
      <c r="E785" s="64">
        <v>14</v>
      </c>
      <c r="F785" s="64">
        <v>0</v>
      </c>
      <c r="G785" s="64">
        <v>0</v>
      </c>
      <c r="H785" s="64">
        <v>0</v>
      </c>
      <c r="I785" s="64">
        <v>0</v>
      </c>
    </row>
    <row r="786" spans="1:16" s="212" customFormat="1" ht="14" x14ac:dyDescent="0.3">
      <c r="A786" s="307" t="s">
        <v>304</v>
      </c>
      <c r="B786" s="63" t="s">
        <v>21</v>
      </c>
      <c r="C786" s="64">
        <f t="shared" ref="C786" si="228">D786+E786+F786+G786+H786+I786</f>
        <v>35</v>
      </c>
      <c r="D786" s="64">
        <v>0</v>
      </c>
      <c r="E786" s="64">
        <v>35</v>
      </c>
      <c r="F786" s="64">
        <v>0</v>
      </c>
      <c r="G786" s="64">
        <v>0</v>
      </c>
      <c r="H786" s="64">
        <v>0</v>
      </c>
      <c r="I786" s="64">
        <v>0</v>
      </c>
    </row>
    <row r="787" spans="1:16" s="20" customFormat="1" x14ac:dyDescent="0.25">
      <c r="A787" s="12"/>
      <c r="B787" s="62" t="s">
        <v>22</v>
      </c>
      <c r="C787" s="64">
        <f>D787+E787+F787+G787+H787+I787</f>
        <v>35</v>
      </c>
      <c r="D787" s="64">
        <v>0</v>
      </c>
      <c r="E787" s="64">
        <v>35</v>
      </c>
      <c r="F787" s="64">
        <v>0</v>
      </c>
      <c r="G787" s="64">
        <v>0</v>
      </c>
      <c r="H787" s="64">
        <v>0</v>
      </c>
      <c r="I787" s="64">
        <v>0</v>
      </c>
    </row>
    <row r="788" spans="1:16" s="212" customFormat="1" ht="14" x14ac:dyDescent="0.3">
      <c r="A788" s="470" t="s">
        <v>485</v>
      </c>
      <c r="B788" s="63" t="s">
        <v>21</v>
      </c>
      <c r="C788" s="64">
        <f t="shared" ref="C788" si="229">D788+E788+F788+G788+H788+I788</f>
        <v>45</v>
      </c>
      <c r="D788" s="64">
        <v>0</v>
      </c>
      <c r="E788" s="64">
        <v>45</v>
      </c>
      <c r="F788" s="64">
        <v>0</v>
      </c>
      <c r="G788" s="64">
        <v>0</v>
      </c>
      <c r="H788" s="64">
        <v>0</v>
      </c>
      <c r="I788" s="64">
        <v>0</v>
      </c>
    </row>
    <row r="789" spans="1:16" s="20" customFormat="1" x14ac:dyDescent="0.25">
      <c r="A789" s="12"/>
      <c r="B789" s="62" t="s">
        <v>22</v>
      </c>
      <c r="C789" s="64">
        <f>D789+E789+F789+G789+H789+I789</f>
        <v>45</v>
      </c>
      <c r="D789" s="64">
        <v>0</v>
      </c>
      <c r="E789" s="64">
        <v>45</v>
      </c>
      <c r="F789" s="64">
        <v>0</v>
      </c>
      <c r="G789" s="64">
        <v>0</v>
      </c>
      <c r="H789" s="64">
        <v>0</v>
      </c>
      <c r="I789" s="64">
        <v>0</v>
      </c>
    </row>
    <row r="790" spans="1:16" s="212" customFormat="1" ht="14" x14ac:dyDescent="0.3">
      <c r="A790" s="470" t="s">
        <v>486</v>
      </c>
      <c r="B790" s="63" t="s">
        <v>21</v>
      </c>
      <c r="C790" s="64">
        <f t="shared" ref="C790" si="230">D790+E790+F790+G790+H790+I790</f>
        <v>13</v>
      </c>
      <c r="D790" s="64">
        <v>0</v>
      </c>
      <c r="E790" s="64">
        <v>13</v>
      </c>
      <c r="F790" s="64">
        <v>0</v>
      </c>
      <c r="G790" s="64">
        <v>0</v>
      </c>
      <c r="H790" s="64">
        <v>0</v>
      </c>
      <c r="I790" s="64">
        <v>0</v>
      </c>
    </row>
    <row r="791" spans="1:16" s="20" customFormat="1" x14ac:dyDescent="0.25">
      <c r="A791" s="12"/>
      <c r="B791" s="62" t="s">
        <v>22</v>
      </c>
      <c r="C791" s="64">
        <f>D791+E791+F791+G791+H791+I791</f>
        <v>13</v>
      </c>
      <c r="D791" s="64">
        <v>0</v>
      </c>
      <c r="E791" s="64">
        <v>13</v>
      </c>
      <c r="F791" s="64">
        <v>0</v>
      </c>
      <c r="G791" s="64">
        <v>0</v>
      </c>
      <c r="H791" s="64">
        <v>0</v>
      </c>
      <c r="I791" s="64">
        <v>0</v>
      </c>
    </row>
    <row r="792" spans="1:16" s="212" customFormat="1" ht="14" x14ac:dyDescent="0.3">
      <c r="A792" s="548" t="s">
        <v>789</v>
      </c>
      <c r="B792" s="63" t="s">
        <v>21</v>
      </c>
      <c r="C792" s="64">
        <f t="shared" ref="C792" si="231">D792+E792+F792+G792+H792+I792</f>
        <v>4</v>
      </c>
      <c r="D792" s="64">
        <v>0</v>
      </c>
      <c r="E792" s="64">
        <v>4</v>
      </c>
      <c r="F792" s="64">
        <v>0</v>
      </c>
      <c r="G792" s="64">
        <v>0</v>
      </c>
      <c r="H792" s="64">
        <v>0</v>
      </c>
      <c r="I792" s="64">
        <v>0</v>
      </c>
    </row>
    <row r="793" spans="1:16" s="20" customFormat="1" x14ac:dyDescent="0.25">
      <c r="A793" s="12"/>
      <c r="B793" s="62" t="s">
        <v>22</v>
      </c>
      <c r="C793" s="64">
        <f>D793+E793+F793+G793+H793+I793</f>
        <v>4</v>
      </c>
      <c r="D793" s="64">
        <v>0</v>
      </c>
      <c r="E793" s="64">
        <v>4</v>
      </c>
      <c r="F793" s="64">
        <v>0</v>
      </c>
      <c r="G793" s="64">
        <v>0</v>
      </c>
      <c r="H793" s="64">
        <v>0</v>
      </c>
      <c r="I793" s="64">
        <v>0</v>
      </c>
    </row>
    <row r="794" spans="1:16" s="212" customFormat="1" ht="14" x14ac:dyDescent="0.3">
      <c r="A794" s="548" t="s">
        <v>790</v>
      </c>
      <c r="B794" s="63" t="s">
        <v>21</v>
      </c>
      <c r="C794" s="64">
        <f t="shared" ref="C794" si="232">D794+E794+F794+G794+H794+I794</f>
        <v>3</v>
      </c>
      <c r="D794" s="64">
        <v>0</v>
      </c>
      <c r="E794" s="64">
        <v>3</v>
      </c>
      <c r="F794" s="64">
        <v>0</v>
      </c>
      <c r="G794" s="64">
        <v>0</v>
      </c>
      <c r="H794" s="64">
        <v>0</v>
      </c>
      <c r="I794" s="64">
        <v>0</v>
      </c>
    </row>
    <row r="795" spans="1:16" s="20" customFormat="1" x14ac:dyDescent="0.25">
      <c r="A795" s="12"/>
      <c r="B795" s="62" t="s">
        <v>22</v>
      </c>
      <c r="C795" s="64">
        <f>D795+E795+F795+G795+H795+I795</f>
        <v>3</v>
      </c>
      <c r="D795" s="64">
        <v>0</v>
      </c>
      <c r="E795" s="64">
        <v>3</v>
      </c>
      <c r="F795" s="64">
        <v>0</v>
      </c>
      <c r="G795" s="64">
        <v>0</v>
      </c>
      <c r="H795" s="64">
        <v>0</v>
      </c>
      <c r="I795" s="64">
        <v>0</v>
      </c>
    </row>
    <row r="796" spans="1:16" s="212" customFormat="1" ht="13" x14ac:dyDescent="0.3">
      <c r="A796" s="134" t="s">
        <v>488</v>
      </c>
      <c r="B796" s="63" t="s">
        <v>21</v>
      </c>
      <c r="C796" s="64">
        <f t="shared" ref="C796" si="233">D796+E796+F796+G796+H796+I796</f>
        <v>485</v>
      </c>
      <c r="D796" s="64">
        <f>D798+D800+D802+D804+D806+D808+D810</f>
        <v>395</v>
      </c>
      <c r="E796" s="64">
        <f t="shared" ref="E796:I797" si="234">E798+E800+E802+E804+E806+E808+E810</f>
        <v>90</v>
      </c>
      <c r="F796" s="64">
        <f t="shared" si="234"/>
        <v>0</v>
      </c>
      <c r="G796" s="64">
        <f t="shared" si="234"/>
        <v>0</v>
      </c>
      <c r="H796" s="64">
        <f t="shared" si="234"/>
        <v>0</v>
      </c>
      <c r="I796" s="64">
        <f t="shared" si="234"/>
        <v>0</v>
      </c>
    </row>
    <row r="797" spans="1:16" s="20" customFormat="1" x14ac:dyDescent="0.25">
      <c r="A797" s="12"/>
      <c r="B797" s="62" t="s">
        <v>22</v>
      </c>
      <c r="C797" s="64">
        <f>D797+E797+F797+G797+H797+I797</f>
        <v>485</v>
      </c>
      <c r="D797" s="64">
        <f>D799+D801+D803+D805+D807+D809+D811</f>
        <v>395</v>
      </c>
      <c r="E797" s="64">
        <f t="shared" si="234"/>
        <v>90</v>
      </c>
      <c r="F797" s="64">
        <f t="shared" si="234"/>
        <v>0</v>
      </c>
      <c r="G797" s="64">
        <f t="shared" si="234"/>
        <v>0</v>
      </c>
      <c r="H797" s="64">
        <f t="shared" si="234"/>
        <v>0</v>
      </c>
      <c r="I797" s="64">
        <f t="shared" si="234"/>
        <v>0</v>
      </c>
    </row>
    <row r="798" spans="1:16" s="269" customFormat="1" ht="14" x14ac:dyDescent="0.3">
      <c r="A798" s="305" t="s">
        <v>332</v>
      </c>
      <c r="B798" s="219" t="s">
        <v>21</v>
      </c>
      <c r="C798" s="205">
        <f t="shared" ref="C798:C804" si="235">D798+E798+F798+G798+H798+I798</f>
        <v>30</v>
      </c>
      <c r="D798" s="205">
        <v>30</v>
      </c>
      <c r="E798" s="205">
        <v>0</v>
      </c>
      <c r="F798" s="205">
        <v>0</v>
      </c>
      <c r="G798" s="205">
        <v>0</v>
      </c>
      <c r="H798" s="205">
        <v>0</v>
      </c>
      <c r="I798" s="205">
        <v>0</v>
      </c>
      <c r="J798" s="731"/>
      <c r="K798" s="732"/>
      <c r="L798" s="732"/>
      <c r="M798" s="732"/>
      <c r="N798" s="732"/>
      <c r="O798" s="732"/>
      <c r="P798" s="732"/>
    </row>
    <row r="799" spans="1:16" s="264" customFormat="1" x14ac:dyDescent="0.25">
      <c r="A799" s="204"/>
      <c r="B799" s="220" t="s">
        <v>22</v>
      </c>
      <c r="C799" s="205">
        <f t="shared" si="235"/>
        <v>30</v>
      </c>
      <c r="D799" s="205">
        <v>30</v>
      </c>
      <c r="E799" s="205">
        <v>0</v>
      </c>
      <c r="F799" s="205">
        <v>0</v>
      </c>
      <c r="G799" s="205">
        <v>0</v>
      </c>
      <c r="H799" s="205">
        <v>0</v>
      </c>
      <c r="I799" s="205">
        <v>0</v>
      </c>
      <c r="J799" s="731"/>
      <c r="K799" s="732"/>
      <c r="L799" s="732"/>
      <c r="M799" s="732"/>
      <c r="N799" s="732"/>
      <c r="O799" s="732"/>
      <c r="P799" s="732"/>
    </row>
    <row r="800" spans="1:16" s="269" customFormat="1" ht="14" x14ac:dyDescent="0.3">
      <c r="A800" s="488" t="s">
        <v>333</v>
      </c>
      <c r="B800" s="219" t="s">
        <v>21</v>
      </c>
      <c r="C800" s="205">
        <f t="shared" si="235"/>
        <v>350</v>
      </c>
      <c r="D800" s="205">
        <v>350</v>
      </c>
      <c r="E800" s="205">
        <v>0</v>
      </c>
      <c r="F800" s="205">
        <v>0</v>
      </c>
      <c r="G800" s="205">
        <v>0</v>
      </c>
      <c r="H800" s="205">
        <v>0</v>
      </c>
      <c r="I800" s="205">
        <v>0</v>
      </c>
      <c r="J800" s="731"/>
      <c r="K800" s="732"/>
      <c r="L800" s="732"/>
      <c r="M800" s="732"/>
      <c r="N800" s="732"/>
      <c r="O800" s="732"/>
      <c r="P800" s="732"/>
    </row>
    <row r="801" spans="1:16" s="264" customFormat="1" x14ac:dyDescent="0.25">
      <c r="A801" s="204"/>
      <c r="B801" s="220" t="s">
        <v>22</v>
      </c>
      <c r="C801" s="205">
        <f t="shared" si="235"/>
        <v>350</v>
      </c>
      <c r="D801" s="205">
        <v>350</v>
      </c>
      <c r="E801" s="205">
        <v>0</v>
      </c>
      <c r="F801" s="205">
        <v>0</v>
      </c>
      <c r="G801" s="205">
        <v>0</v>
      </c>
      <c r="H801" s="205">
        <v>0</v>
      </c>
      <c r="I801" s="205">
        <v>0</v>
      </c>
      <c r="J801" s="731"/>
      <c r="K801" s="732"/>
      <c r="L801" s="732"/>
      <c r="M801" s="732"/>
      <c r="N801" s="732"/>
      <c r="O801" s="732"/>
      <c r="P801" s="732"/>
    </row>
    <row r="802" spans="1:16" s="269" customFormat="1" ht="14" x14ac:dyDescent="0.3">
      <c r="A802" s="514" t="s">
        <v>447</v>
      </c>
      <c r="B802" s="219" t="s">
        <v>21</v>
      </c>
      <c r="C802" s="205">
        <f t="shared" si="235"/>
        <v>15</v>
      </c>
      <c r="D802" s="205">
        <v>15</v>
      </c>
      <c r="E802" s="205">
        <v>0</v>
      </c>
      <c r="F802" s="205">
        <v>0</v>
      </c>
      <c r="G802" s="205">
        <v>0</v>
      </c>
      <c r="H802" s="205">
        <v>0</v>
      </c>
      <c r="I802" s="205">
        <v>0</v>
      </c>
      <c r="J802" s="731"/>
      <c r="K802" s="732"/>
      <c r="L802" s="732"/>
      <c r="M802" s="732"/>
      <c r="N802" s="732"/>
      <c r="O802" s="732"/>
      <c r="P802" s="732"/>
    </row>
    <row r="803" spans="1:16" s="264" customFormat="1" x14ac:dyDescent="0.25">
      <c r="A803" s="204"/>
      <c r="B803" s="220" t="s">
        <v>22</v>
      </c>
      <c r="C803" s="205">
        <f t="shared" si="235"/>
        <v>15</v>
      </c>
      <c r="D803" s="205">
        <v>15</v>
      </c>
      <c r="E803" s="205">
        <v>0</v>
      </c>
      <c r="F803" s="205">
        <v>0</v>
      </c>
      <c r="G803" s="205">
        <v>0</v>
      </c>
      <c r="H803" s="205">
        <v>0</v>
      </c>
      <c r="I803" s="205">
        <v>0</v>
      </c>
      <c r="J803" s="731"/>
      <c r="K803" s="732"/>
      <c r="L803" s="732"/>
      <c r="M803" s="732"/>
      <c r="N803" s="732"/>
      <c r="O803" s="732"/>
      <c r="P803" s="732"/>
    </row>
    <row r="804" spans="1:16" s="212" customFormat="1" ht="14" x14ac:dyDescent="0.3">
      <c r="A804" s="305" t="s">
        <v>332</v>
      </c>
      <c r="B804" s="63" t="s">
        <v>21</v>
      </c>
      <c r="C804" s="64">
        <f t="shared" si="235"/>
        <v>45</v>
      </c>
      <c r="D804" s="64">
        <v>0</v>
      </c>
      <c r="E804" s="64">
        <v>45</v>
      </c>
      <c r="F804" s="64">
        <v>0</v>
      </c>
      <c r="G804" s="64">
        <v>0</v>
      </c>
      <c r="H804" s="64">
        <v>0</v>
      </c>
      <c r="I804" s="64">
        <v>0</v>
      </c>
    </row>
    <row r="805" spans="1:16" s="20" customFormat="1" x14ac:dyDescent="0.25">
      <c r="A805" s="12"/>
      <c r="B805" s="62" t="s">
        <v>22</v>
      </c>
      <c r="C805" s="64">
        <f>D805+E805+F805+G805+H805+I805</f>
        <v>45</v>
      </c>
      <c r="D805" s="64">
        <v>0</v>
      </c>
      <c r="E805" s="64">
        <v>45</v>
      </c>
      <c r="F805" s="64">
        <v>0</v>
      </c>
      <c r="G805" s="64">
        <v>0</v>
      </c>
      <c r="H805" s="64">
        <v>0</v>
      </c>
      <c r="I805" s="64">
        <v>0</v>
      </c>
    </row>
    <row r="806" spans="1:16" s="212" customFormat="1" ht="14" x14ac:dyDescent="0.3">
      <c r="A806" s="515" t="s">
        <v>489</v>
      </c>
      <c r="B806" s="63" t="s">
        <v>21</v>
      </c>
      <c r="C806" s="64">
        <f t="shared" ref="C806" si="236">D806+E806+F806+G806+H806+I806</f>
        <v>13</v>
      </c>
      <c r="D806" s="64">
        <v>0</v>
      </c>
      <c r="E806" s="64">
        <v>13</v>
      </c>
      <c r="F806" s="64">
        <v>0</v>
      </c>
      <c r="G806" s="64">
        <v>0</v>
      </c>
      <c r="H806" s="64">
        <v>0</v>
      </c>
      <c r="I806" s="64">
        <v>0</v>
      </c>
    </row>
    <row r="807" spans="1:16" s="20" customFormat="1" x14ac:dyDescent="0.25">
      <c r="A807" s="12"/>
      <c r="B807" s="62" t="s">
        <v>22</v>
      </c>
      <c r="C807" s="64">
        <f>D807+E807+F807+G807+H807+I807</f>
        <v>13</v>
      </c>
      <c r="D807" s="64">
        <v>0</v>
      </c>
      <c r="E807" s="64">
        <v>13</v>
      </c>
      <c r="F807" s="64">
        <v>0</v>
      </c>
      <c r="G807" s="64">
        <v>0</v>
      </c>
      <c r="H807" s="64">
        <v>0</v>
      </c>
      <c r="I807" s="64">
        <v>0</v>
      </c>
    </row>
    <row r="808" spans="1:16" s="212" customFormat="1" ht="14" x14ac:dyDescent="0.3">
      <c r="A808" s="515" t="s">
        <v>490</v>
      </c>
      <c r="B808" s="63" t="s">
        <v>21</v>
      </c>
      <c r="C808" s="64">
        <f t="shared" ref="C808" si="237">D808+E808+F808+G808+H808+I808</f>
        <v>12</v>
      </c>
      <c r="D808" s="64">
        <v>0</v>
      </c>
      <c r="E808" s="64">
        <v>12</v>
      </c>
      <c r="F808" s="64">
        <v>0</v>
      </c>
      <c r="G808" s="64">
        <v>0</v>
      </c>
      <c r="H808" s="64">
        <v>0</v>
      </c>
      <c r="I808" s="64">
        <v>0</v>
      </c>
    </row>
    <row r="809" spans="1:16" s="20" customFormat="1" x14ac:dyDescent="0.25">
      <c r="A809" s="12"/>
      <c r="B809" s="62" t="s">
        <v>22</v>
      </c>
      <c r="C809" s="64">
        <f>D809+E809+F809+G809+H809+I809</f>
        <v>12</v>
      </c>
      <c r="D809" s="64">
        <v>0</v>
      </c>
      <c r="E809" s="64">
        <v>12</v>
      </c>
      <c r="F809" s="64">
        <v>0</v>
      </c>
      <c r="G809" s="64">
        <v>0</v>
      </c>
      <c r="H809" s="64">
        <v>0</v>
      </c>
      <c r="I809" s="64">
        <v>0</v>
      </c>
    </row>
    <row r="810" spans="1:16" s="212" customFormat="1" ht="14" x14ac:dyDescent="0.3">
      <c r="A810" s="515" t="s">
        <v>491</v>
      </c>
      <c r="B810" s="63" t="s">
        <v>21</v>
      </c>
      <c r="C810" s="64">
        <f t="shared" ref="C810" si="238">D810+E810+F810+G810+H810+I810</f>
        <v>20</v>
      </c>
      <c r="D810" s="64">
        <v>0</v>
      </c>
      <c r="E810" s="64">
        <v>20</v>
      </c>
      <c r="F810" s="64">
        <v>0</v>
      </c>
      <c r="G810" s="64">
        <v>0</v>
      </c>
      <c r="H810" s="64">
        <v>0</v>
      </c>
      <c r="I810" s="64">
        <v>0</v>
      </c>
    </row>
    <row r="811" spans="1:16" s="20" customFormat="1" x14ac:dyDescent="0.25">
      <c r="A811" s="12"/>
      <c r="B811" s="62" t="s">
        <v>22</v>
      </c>
      <c r="C811" s="64">
        <f>D811+E811+F811+G811+H811+I811</f>
        <v>20</v>
      </c>
      <c r="D811" s="64">
        <v>0</v>
      </c>
      <c r="E811" s="64">
        <v>20</v>
      </c>
      <c r="F811" s="64">
        <v>0</v>
      </c>
      <c r="G811" s="64">
        <v>0</v>
      </c>
      <c r="H811" s="64">
        <v>0</v>
      </c>
      <c r="I811" s="64">
        <v>0</v>
      </c>
    </row>
    <row r="812" spans="1:16" ht="13" x14ac:dyDescent="0.3">
      <c r="A812" s="642" t="s">
        <v>91</v>
      </c>
      <c r="B812" s="640"/>
      <c r="C812" s="640"/>
      <c r="D812" s="640"/>
      <c r="E812" s="640"/>
      <c r="F812" s="640"/>
      <c r="G812" s="640"/>
      <c r="H812" s="640"/>
      <c r="I812" s="641"/>
    </row>
    <row r="813" spans="1:16" x14ac:dyDescent="0.25">
      <c r="A813" s="79" t="s">
        <v>24</v>
      </c>
      <c r="B813" s="162" t="s">
        <v>21</v>
      </c>
      <c r="C813" s="52">
        <f t="shared" ref="C813:C830" si="239">D813+E813+F813+G813+H813+I813</f>
        <v>584</v>
      </c>
      <c r="D813" s="52">
        <f t="shared" ref="D813:I820" si="240">D815</f>
        <v>0</v>
      </c>
      <c r="E813" s="52">
        <f t="shared" si="240"/>
        <v>584</v>
      </c>
      <c r="F813" s="52">
        <f t="shared" si="240"/>
        <v>0</v>
      </c>
      <c r="G813" s="52">
        <f t="shared" si="240"/>
        <v>0</v>
      </c>
      <c r="H813" s="52">
        <f t="shared" si="240"/>
        <v>0</v>
      </c>
      <c r="I813" s="52">
        <f t="shared" si="240"/>
        <v>0</v>
      </c>
    </row>
    <row r="814" spans="1:16" x14ac:dyDescent="0.25">
      <c r="A814" s="21" t="s">
        <v>48</v>
      </c>
      <c r="B814" s="4" t="s">
        <v>22</v>
      </c>
      <c r="C814" s="52">
        <f t="shared" si="239"/>
        <v>584</v>
      </c>
      <c r="D814" s="52">
        <f t="shared" si="240"/>
        <v>0</v>
      </c>
      <c r="E814" s="52">
        <f t="shared" si="240"/>
        <v>584</v>
      </c>
      <c r="F814" s="52">
        <f t="shared" si="240"/>
        <v>0</v>
      </c>
      <c r="G814" s="52">
        <f t="shared" si="240"/>
        <v>0</v>
      </c>
      <c r="H814" s="52">
        <f t="shared" si="240"/>
        <v>0</v>
      </c>
      <c r="I814" s="52">
        <f t="shared" si="240"/>
        <v>0</v>
      </c>
    </row>
    <row r="815" spans="1:16" ht="13" x14ac:dyDescent="0.3">
      <c r="A815" s="58" t="s">
        <v>37</v>
      </c>
      <c r="B815" s="162" t="s">
        <v>21</v>
      </c>
      <c r="C815" s="52">
        <f t="shared" si="239"/>
        <v>584</v>
      </c>
      <c r="D815" s="52">
        <f t="shared" si="240"/>
        <v>0</v>
      </c>
      <c r="E815" s="52">
        <f t="shared" si="240"/>
        <v>584</v>
      </c>
      <c r="F815" s="52">
        <f t="shared" si="240"/>
        <v>0</v>
      </c>
      <c r="G815" s="52">
        <f t="shared" si="240"/>
        <v>0</v>
      </c>
      <c r="H815" s="52">
        <f t="shared" si="240"/>
        <v>0</v>
      </c>
      <c r="I815" s="52">
        <f t="shared" si="240"/>
        <v>0</v>
      </c>
    </row>
    <row r="816" spans="1:16" x14ac:dyDescent="0.25">
      <c r="A816" s="21" t="s">
        <v>58</v>
      </c>
      <c r="B816" s="4" t="s">
        <v>22</v>
      </c>
      <c r="C816" s="52">
        <f t="shared" si="239"/>
        <v>584</v>
      </c>
      <c r="D816" s="52">
        <f t="shared" si="240"/>
        <v>0</v>
      </c>
      <c r="E816" s="52">
        <f t="shared" si="240"/>
        <v>584</v>
      </c>
      <c r="F816" s="52">
        <f t="shared" si="240"/>
        <v>0</v>
      </c>
      <c r="G816" s="52">
        <f t="shared" si="240"/>
        <v>0</v>
      </c>
      <c r="H816" s="52">
        <f t="shared" si="240"/>
        <v>0</v>
      </c>
      <c r="I816" s="52">
        <f t="shared" si="240"/>
        <v>0</v>
      </c>
    </row>
    <row r="817" spans="1:9" ht="13" x14ac:dyDescent="0.3">
      <c r="A817" s="19" t="s">
        <v>78</v>
      </c>
      <c r="B817" s="3" t="s">
        <v>21</v>
      </c>
      <c r="C817" s="52">
        <f t="shared" si="239"/>
        <v>584</v>
      </c>
      <c r="D817" s="52">
        <f t="shared" si="240"/>
        <v>0</v>
      </c>
      <c r="E817" s="52">
        <f t="shared" si="240"/>
        <v>584</v>
      </c>
      <c r="F817" s="52">
        <f t="shared" si="240"/>
        <v>0</v>
      </c>
      <c r="G817" s="52">
        <f t="shared" si="240"/>
        <v>0</v>
      </c>
      <c r="H817" s="52">
        <f t="shared" si="240"/>
        <v>0</v>
      </c>
      <c r="I817" s="52">
        <f t="shared" si="240"/>
        <v>0</v>
      </c>
    </row>
    <row r="818" spans="1:9" ht="13" x14ac:dyDescent="0.3">
      <c r="A818" s="16"/>
      <c r="B818" s="4" t="s">
        <v>22</v>
      </c>
      <c r="C818" s="52">
        <f t="shared" si="239"/>
        <v>584</v>
      </c>
      <c r="D818" s="52">
        <f t="shared" si="240"/>
        <v>0</v>
      </c>
      <c r="E818" s="52">
        <f t="shared" si="240"/>
        <v>584</v>
      </c>
      <c r="F818" s="52">
        <f t="shared" si="240"/>
        <v>0</v>
      </c>
      <c r="G818" s="52">
        <f t="shared" si="240"/>
        <v>0</v>
      </c>
      <c r="H818" s="52">
        <f t="shared" si="240"/>
        <v>0</v>
      </c>
      <c r="I818" s="52">
        <f t="shared" si="240"/>
        <v>0</v>
      </c>
    </row>
    <row r="819" spans="1:9" x14ac:dyDescent="0.25">
      <c r="A819" s="31" t="s">
        <v>56</v>
      </c>
      <c r="B819" s="162" t="s">
        <v>21</v>
      </c>
      <c r="C819" s="52">
        <f t="shared" si="239"/>
        <v>584</v>
      </c>
      <c r="D819" s="52">
        <f>D821</f>
        <v>0</v>
      </c>
      <c r="E819" s="52">
        <f t="shared" si="240"/>
        <v>584</v>
      </c>
      <c r="F819" s="52">
        <f t="shared" si="240"/>
        <v>0</v>
      </c>
      <c r="G819" s="52">
        <f t="shared" si="240"/>
        <v>0</v>
      </c>
      <c r="H819" s="52">
        <f t="shared" si="240"/>
        <v>0</v>
      </c>
      <c r="I819" s="52">
        <f t="shared" si="240"/>
        <v>0</v>
      </c>
    </row>
    <row r="820" spans="1:9" x14ac:dyDescent="0.25">
      <c r="A820" s="12"/>
      <c r="B820" s="4" t="s">
        <v>22</v>
      </c>
      <c r="C820" s="52">
        <f t="shared" si="239"/>
        <v>584</v>
      </c>
      <c r="D820" s="52">
        <f>D822</f>
        <v>0</v>
      </c>
      <c r="E820" s="52">
        <f t="shared" si="240"/>
        <v>584</v>
      </c>
      <c r="F820" s="52">
        <f t="shared" si="240"/>
        <v>0</v>
      </c>
      <c r="G820" s="52">
        <f t="shared" si="240"/>
        <v>0</v>
      </c>
      <c r="H820" s="52">
        <f t="shared" si="240"/>
        <v>0</v>
      </c>
      <c r="I820" s="52">
        <f t="shared" si="240"/>
        <v>0</v>
      </c>
    </row>
    <row r="821" spans="1:9" s="127" customFormat="1" ht="13" x14ac:dyDescent="0.3">
      <c r="A821" s="58" t="s">
        <v>52</v>
      </c>
      <c r="B821" s="125" t="s">
        <v>21</v>
      </c>
      <c r="C821" s="126">
        <f t="shared" si="239"/>
        <v>584</v>
      </c>
      <c r="D821" s="126">
        <f>D823+D827</f>
        <v>0</v>
      </c>
      <c r="E821" s="126">
        <f t="shared" ref="E821:I822" si="241">E823+E827</f>
        <v>584</v>
      </c>
      <c r="F821" s="126">
        <f t="shared" si="241"/>
        <v>0</v>
      </c>
      <c r="G821" s="126">
        <f t="shared" si="241"/>
        <v>0</v>
      </c>
      <c r="H821" s="126">
        <f t="shared" si="241"/>
        <v>0</v>
      </c>
      <c r="I821" s="126">
        <f t="shared" si="241"/>
        <v>0</v>
      </c>
    </row>
    <row r="822" spans="1:9" s="127" customFormat="1" ht="13" x14ac:dyDescent="0.3">
      <c r="A822" s="135"/>
      <c r="B822" s="128" t="s">
        <v>22</v>
      </c>
      <c r="C822" s="126">
        <f t="shared" si="239"/>
        <v>584</v>
      </c>
      <c r="D822" s="126">
        <f>D824+D828</f>
        <v>0</v>
      </c>
      <c r="E822" s="126">
        <f t="shared" si="241"/>
        <v>584</v>
      </c>
      <c r="F822" s="126">
        <f t="shared" si="241"/>
        <v>0</v>
      </c>
      <c r="G822" s="126">
        <f t="shared" si="241"/>
        <v>0</v>
      </c>
      <c r="H822" s="126">
        <f t="shared" si="241"/>
        <v>0</v>
      </c>
      <c r="I822" s="126">
        <f t="shared" si="241"/>
        <v>0</v>
      </c>
    </row>
    <row r="823" spans="1:9" s="127" customFormat="1" ht="14" x14ac:dyDescent="0.3">
      <c r="A823" s="301" t="s">
        <v>831</v>
      </c>
      <c r="B823" s="123" t="s">
        <v>21</v>
      </c>
      <c r="C823" s="126">
        <f t="shared" si="239"/>
        <v>284</v>
      </c>
      <c r="D823" s="126">
        <f>D825</f>
        <v>0</v>
      </c>
      <c r="E823" s="126">
        <f t="shared" ref="E823:I824" si="242">E825</f>
        <v>284</v>
      </c>
      <c r="F823" s="126">
        <f t="shared" si="242"/>
        <v>0</v>
      </c>
      <c r="G823" s="126">
        <f t="shared" si="242"/>
        <v>0</v>
      </c>
      <c r="H823" s="126">
        <f t="shared" si="242"/>
        <v>0</v>
      </c>
      <c r="I823" s="126">
        <f t="shared" si="242"/>
        <v>0</v>
      </c>
    </row>
    <row r="824" spans="1:9" s="127" customFormat="1" ht="13" x14ac:dyDescent="0.3">
      <c r="A824" s="12"/>
      <c r="B824" s="124" t="s">
        <v>22</v>
      </c>
      <c r="C824" s="126">
        <f t="shared" si="239"/>
        <v>284</v>
      </c>
      <c r="D824" s="126">
        <f>D826</f>
        <v>0</v>
      </c>
      <c r="E824" s="126">
        <f t="shared" si="242"/>
        <v>284</v>
      </c>
      <c r="F824" s="126">
        <f t="shared" si="242"/>
        <v>0</v>
      </c>
      <c r="G824" s="126">
        <f t="shared" si="242"/>
        <v>0</v>
      </c>
      <c r="H824" s="126">
        <f t="shared" si="242"/>
        <v>0</v>
      </c>
      <c r="I824" s="126">
        <f t="shared" si="242"/>
        <v>0</v>
      </c>
    </row>
    <row r="825" spans="1:9" s="209" customFormat="1" ht="15.5" x14ac:dyDescent="0.35">
      <c r="A825" s="444" t="s">
        <v>476</v>
      </c>
      <c r="B825" s="82" t="s">
        <v>21</v>
      </c>
      <c r="C825" s="84">
        <f t="shared" si="239"/>
        <v>284</v>
      </c>
      <c r="D825" s="84">
        <v>0</v>
      </c>
      <c r="E825" s="84">
        <f>250+34</f>
        <v>284</v>
      </c>
      <c r="F825" s="84">
        <v>0</v>
      </c>
      <c r="G825" s="84">
        <v>0</v>
      </c>
      <c r="H825" s="84">
        <v>0</v>
      </c>
      <c r="I825" s="84">
        <v>0</v>
      </c>
    </row>
    <row r="826" spans="1:9" s="209" customFormat="1" x14ac:dyDescent="0.25">
      <c r="A826" s="21"/>
      <c r="B826" s="86" t="s">
        <v>22</v>
      </c>
      <c r="C826" s="84">
        <f t="shared" si="239"/>
        <v>284</v>
      </c>
      <c r="D826" s="84">
        <v>0</v>
      </c>
      <c r="E826" s="84">
        <f>250+34</f>
        <v>284</v>
      </c>
      <c r="F826" s="84">
        <v>0</v>
      </c>
      <c r="G826" s="84">
        <v>0</v>
      </c>
      <c r="H826" s="84">
        <v>0</v>
      </c>
      <c r="I826" s="84">
        <v>0</v>
      </c>
    </row>
    <row r="827" spans="1:9" s="127" customFormat="1" ht="28" x14ac:dyDescent="0.3">
      <c r="A827" s="513" t="s">
        <v>477</v>
      </c>
      <c r="B827" s="123" t="s">
        <v>21</v>
      </c>
      <c r="C827" s="126">
        <f t="shared" si="239"/>
        <v>300</v>
      </c>
      <c r="D827" s="126">
        <f>D829</f>
        <v>0</v>
      </c>
      <c r="E827" s="126">
        <f t="shared" ref="E827:I828" si="243">E829</f>
        <v>300</v>
      </c>
      <c r="F827" s="126">
        <f t="shared" si="243"/>
        <v>0</v>
      </c>
      <c r="G827" s="126">
        <f t="shared" si="243"/>
        <v>0</v>
      </c>
      <c r="H827" s="126">
        <f t="shared" si="243"/>
        <v>0</v>
      </c>
      <c r="I827" s="126">
        <f t="shared" si="243"/>
        <v>0</v>
      </c>
    </row>
    <row r="828" spans="1:9" s="127" customFormat="1" ht="13" x14ac:dyDescent="0.3">
      <c r="A828" s="12"/>
      <c r="B828" s="124" t="s">
        <v>22</v>
      </c>
      <c r="C828" s="126">
        <f t="shared" si="239"/>
        <v>300</v>
      </c>
      <c r="D828" s="126">
        <f>D830</f>
        <v>0</v>
      </c>
      <c r="E828" s="126">
        <f t="shared" si="243"/>
        <v>300</v>
      </c>
      <c r="F828" s="126">
        <f t="shared" si="243"/>
        <v>0</v>
      </c>
      <c r="G828" s="126">
        <f t="shared" si="243"/>
        <v>0</v>
      </c>
      <c r="H828" s="126">
        <f t="shared" si="243"/>
        <v>0</v>
      </c>
      <c r="I828" s="126">
        <f t="shared" si="243"/>
        <v>0</v>
      </c>
    </row>
    <row r="829" spans="1:9" s="209" customFormat="1" ht="15.5" x14ac:dyDescent="0.35">
      <c r="A829" s="444" t="s">
        <v>476</v>
      </c>
      <c r="B829" s="82" t="s">
        <v>21</v>
      </c>
      <c r="C829" s="84">
        <f t="shared" si="239"/>
        <v>300</v>
      </c>
      <c r="D829" s="84">
        <v>0</v>
      </c>
      <c r="E829" s="84">
        <f>250+50</f>
        <v>300</v>
      </c>
      <c r="F829" s="84">
        <v>0</v>
      </c>
      <c r="G829" s="84">
        <v>0</v>
      </c>
      <c r="H829" s="84">
        <v>0</v>
      </c>
      <c r="I829" s="84">
        <v>0</v>
      </c>
    </row>
    <row r="830" spans="1:9" s="209" customFormat="1" x14ac:dyDescent="0.25">
      <c r="A830" s="21"/>
      <c r="B830" s="86" t="s">
        <v>22</v>
      </c>
      <c r="C830" s="84">
        <f t="shared" si="239"/>
        <v>300</v>
      </c>
      <c r="D830" s="84">
        <v>0</v>
      </c>
      <c r="E830" s="84">
        <f>250+50</f>
        <v>300</v>
      </c>
      <c r="F830" s="84">
        <v>0</v>
      </c>
      <c r="G830" s="84">
        <v>0</v>
      </c>
      <c r="H830" s="84">
        <v>0</v>
      </c>
      <c r="I830" s="84">
        <v>0</v>
      </c>
    </row>
    <row r="831" spans="1:9" ht="13" x14ac:dyDescent="0.3">
      <c r="A831" s="686" t="s">
        <v>776</v>
      </c>
      <c r="B831" s="688"/>
      <c r="C831" s="688"/>
      <c r="D831" s="688"/>
      <c r="E831" s="688"/>
      <c r="F831" s="688"/>
      <c r="G831" s="688"/>
      <c r="H831" s="688"/>
      <c r="I831" s="689"/>
    </row>
    <row r="832" spans="1:9" x14ac:dyDescent="0.25">
      <c r="A832" s="31" t="s">
        <v>24</v>
      </c>
      <c r="B832" s="24" t="s">
        <v>21</v>
      </c>
      <c r="C832" s="52">
        <f t="shared" ref="C832:C929" si="244">D832+E832+F832+G832+H832+I832</f>
        <v>60348.97</v>
      </c>
      <c r="D832" s="52">
        <f t="shared" ref="D832:I833" si="245">D834</f>
        <v>27785.390000000003</v>
      </c>
      <c r="E832" s="64">
        <f t="shared" si="245"/>
        <v>30715</v>
      </c>
      <c r="F832" s="52">
        <f t="shared" si="245"/>
        <v>0</v>
      </c>
      <c r="G832" s="52">
        <f t="shared" si="245"/>
        <v>0</v>
      </c>
      <c r="H832" s="52">
        <f t="shared" si="245"/>
        <v>0</v>
      </c>
      <c r="I832" s="52">
        <f t="shared" si="245"/>
        <v>1848.58</v>
      </c>
    </row>
    <row r="833" spans="1:17" x14ac:dyDescent="0.25">
      <c r="A833" s="21" t="s">
        <v>48</v>
      </c>
      <c r="B833" s="26" t="s">
        <v>22</v>
      </c>
      <c r="C833" s="52">
        <f t="shared" si="244"/>
        <v>60348.97</v>
      </c>
      <c r="D833" s="52">
        <f t="shared" si="245"/>
        <v>27785.390000000003</v>
      </c>
      <c r="E833" s="64">
        <f t="shared" si="245"/>
        <v>30715</v>
      </c>
      <c r="F833" s="52">
        <f t="shared" si="245"/>
        <v>0</v>
      </c>
      <c r="G833" s="52">
        <f t="shared" si="245"/>
        <v>0</v>
      </c>
      <c r="H833" s="52">
        <f t="shared" si="245"/>
        <v>0</v>
      </c>
      <c r="I833" s="52">
        <f t="shared" si="245"/>
        <v>1848.58</v>
      </c>
    </row>
    <row r="834" spans="1:17" ht="13" x14ac:dyDescent="0.3">
      <c r="A834" s="14" t="s">
        <v>36</v>
      </c>
      <c r="B834" s="24" t="s">
        <v>21</v>
      </c>
      <c r="C834" s="52">
        <f t="shared" si="244"/>
        <v>60348.97</v>
      </c>
      <c r="D834" s="52">
        <f>D836+D846+D856</f>
        <v>27785.390000000003</v>
      </c>
      <c r="E834" s="52">
        <f t="shared" ref="E834:I835" si="246">E836+E846+E856</f>
        <v>30715</v>
      </c>
      <c r="F834" s="52">
        <f t="shared" si="246"/>
        <v>0</v>
      </c>
      <c r="G834" s="52">
        <f t="shared" si="246"/>
        <v>0</v>
      </c>
      <c r="H834" s="52">
        <f t="shared" si="246"/>
        <v>0</v>
      </c>
      <c r="I834" s="52">
        <f t="shared" si="246"/>
        <v>1848.58</v>
      </c>
    </row>
    <row r="835" spans="1:17" x14ac:dyDescent="0.25">
      <c r="A835" s="12" t="s">
        <v>51</v>
      </c>
      <c r="B835" s="26" t="s">
        <v>22</v>
      </c>
      <c r="C835" s="52">
        <f t="shared" si="244"/>
        <v>60348.97</v>
      </c>
      <c r="D835" s="52">
        <f>D837+D847+D857</f>
        <v>27785.390000000003</v>
      </c>
      <c r="E835" s="52">
        <f t="shared" si="246"/>
        <v>30715</v>
      </c>
      <c r="F835" s="52">
        <f t="shared" si="246"/>
        <v>0</v>
      </c>
      <c r="G835" s="52">
        <f t="shared" si="246"/>
        <v>0</v>
      </c>
      <c r="H835" s="52">
        <f t="shared" si="246"/>
        <v>0</v>
      </c>
      <c r="I835" s="52">
        <f t="shared" si="246"/>
        <v>1848.58</v>
      </c>
    </row>
    <row r="836" spans="1:17" s="20" customFormat="1" ht="26" x14ac:dyDescent="0.3">
      <c r="A836" s="217" t="s">
        <v>11</v>
      </c>
      <c r="B836" s="59" t="s">
        <v>21</v>
      </c>
      <c r="C836" s="64">
        <f t="shared" si="244"/>
        <v>28092.950000000004</v>
      </c>
      <c r="D836" s="64">
        <f>D838+D842</f>
        <v>26244.370000000003</v>
      </c>
      <c r="E836" s="64">
        <f t="shared" ref="E836:I837" si="247">E838+E842</f>
        <v>0</v>
      </c>
      <c r="F836" s="64">
        <f t="shared" si="247"/>
        <v>0</v>
      </c>
      <c r="G836" s="64">
        <f t="shared" si="247"/>
        <v>0</v>
      </c>
      <c r="H836" s="64">
        <f t="shared" si="247"/>
        <v>0</v>
      </c>
      <c r="I836" s="64">
        <f t="shared" si="247"/>
        <v>1848.58</v>
      </c>
    </row>
    <row r="837" spans="1:17" s="20" customFormat="1" ht="13" x14ac:dyDescent="0.3">
      <c r="A837" s="16"/>
      <c r="B837" s="62" t="s">
        <v>22</v>
      </c>
      <c r="C837" s="64">
        <f t="shared" si="244"/>
        <v>28092.950000000004</v>
      </c>
      <c r="D837" s="64">
        <f>D839+D843</f>
        <v>26244.370000000003</v>
      </c>
      <c r="E837" s="64">
        <f t="shared" si="247"/>
        <v>0</v>
      </c>
      <c r="F837" s="64">
        <f t="shared" si="247"/>
        <v>0</v>
      </c>
      <c r="G837" s="64">
        <f t="shared" si="247"/>
        <v>0</v>
      </c>
      <c r="H837" s="64">
        <f t="shared" si="247"/>
        <v>0</v>
      </c>
      <c r="I837" s="64">
        <f t="shared" si="247"/>
        <v>1848.58</v>
      </c>
    </row>
    <row r="838" spans="1:17" s="103" customFormat="1" ht="13" x14ac:dyDescent="0.3">
      <c r="A838" s="223" t="s">
        <v>85</v>
      </c>
      <c r="B838" s="123" t="s">
        <v>21</v>
      </c>
      <c r="C838" s="72">
        <f t="shared" si="244"/>
        <v>17054</v>
      </c>
      <c r="D838" s="78">
        <f>D840</f>
        <v>15205.42</v>
      </c>
      <c r="E838" s="78">
        <f t="shared" ref="E838:I839" si="248">E840</f>
        <v>0</v>
      </c>
      <c r="F838" s="78">
        <f t="shared" si="248"/>
        <v>0</v>
      </c>
      <c r="G838" s="78">
        <f t="shared" si="248"/>
        <v>0</v>
      </c>
      <c r="H838" s="78">
        <f t="shared" si="248"/>
        <v>0</v>
      </c>
      <c r="I838" s="78">
        <f t="shared" si="248"/>
        <v>1848.58</v>
      </c>
    </row>
    <row r="839" spans="1:17" s="103" customFormat="1" x14ac:dyDescent="0.25">
      <c r="A839" s="88"/>
      <c r="B839" s="124" t="s">
        <v>22</v>
      </c>
      <c r="C839" s="72">
        <f t="shared" si="244"/>
        <v>17054</v>
      </c>
      <c r="D839" s="78">
        <f>D841</f>
        <v>15205.42</v>
      </c>
      <c r="E839" s="78">
        <f t="shared" si="248"/>
        <v>0</v>
      </c>
      <c r="F839" s="78">
        <f t="shared" si="248"/>
        <v>0</v>
      </c>
      <c r="G839" s="78">
        <f t="shared" si="248"/>
        <v>0</v>
      </c>
      <c r="H839" s="78">
        <f t="shared" si="248"/>
        <v>0</v>
      </c>
      <c r="I839" s="78">
        <f t="shared" si="248"/>
        <v>1848.58</v>
      </c>
    </row>
    <row r="840" spans="1:17" s="211" customFormat="1" ht="26.25" customHeight="1" x14ac:dyDescent="0.25">
      <c r="A840" s="213" t="s">
        <v>211</v>
      </c>
      <c r="B840" s="219" t="s">
        <v>21</v>
      </c>
      <c r="C840" s="72">
        <f t="shared" si="244"/>
        <v>17054</v>
      </c>
      <c r="D840" s="72">
        <f>12719+2273+213.42</f>
        <v>15205.42</v>
      </c>
      <c r="E840" s="84">
        <v>0</v>
      </c>
      <c r="F840" s="72">
        <v>0</v>
      </c>
      <c r="G840" s="72">
        <v>0</v>
      </c>
      <c r="H840" s="72">
        <v>0</v>
      </c>
      <c r="I840" s="72">
        <f>17054-14992-217+3.58</f>
        <v>1848.58</v>
      </c>
      <c r="J840" s="269"/>
    </row>
    <row r="841" spans="1:17" s="211" customFormat="1" x14ac:dyDescent="0.25">
      <c r="A841" s="204"/>
      <c r="B841" s="220" t="s">
        <v>22</v>
      </c>
      <c r="C841" s="72">
        <f t="shared" si="244"/>
        <v>17054</v>
      </c>
      <c r="D841" s="72">
        <f>12719+2273+213.42</f>
        <v>15205.42</v>
      </c>
      <c r="E841" s="84">
        <v>0</v>
      </c>
      <c r="F841" s="72">
        <v>0</v>
      </c>
      <c r="G841" s="72">
        <v>0</v>
      </c>
      <c r="H841" s="72">
        <v>0</v>
      </c>
      <c r="I841" s="72">
        <f>17054-14992-217+3.58</f>
        <v>1848.58</v>
      </c>
      <c r="J841" s="269"/>
    </row>
    <row r="842" spans="1:17" s="103" customFormat="1" ht="13" x14ac:dyDescent="0.3">
      <c r="A842" s="355" t="s">
        <v>677</v>
      </c>
      <c r="B842" s="82" t="s">
        <v>21</v>
      </c>
      <c r="C842" s="72">
        <f t="shared" si="244"/>
        <v>11038.95</v>
      </c>
      <c r="D842" s="84">
        <f>D844</f>
        <v>11038.95</v>
      </c>
      <c r="E842" s="84">
        <f t="shared" ref="E842:I843" si="249">E844</f>
        <v>0</v>
      </c>
      <c r="F842" s="84">
        <f t="shared" si="249"/>
        <v>0</v>
      </c>
      <c r="G842" s="84">
        <f t="shared" si="249"/>
        <v>0</v>
      </c>
      <c r="H842" s="84">
        <f t="shared" si="249"/>
        <v>0</v>
      </c>
      <c r="I842" s="84">
        <f t="shared" si="249"/>
        <v>0</v>
      </c>
    </row>
    <row r="843" spans="1:17" s="103" customFormat="1" x14ac:dyDescent="0.25">
      <c r="A843" s="110"/>
      <c r="B843" s="86" t="s">
        <v>22</v>
      </c>
      <c r="C843" s="72">
        <f t="shared" si="244"/>
        <v>11038.95</v>
      </c>
      <c r="D843" s="84">
        <f>D845</f>
        <v>11038.95</v>
      </c>
      <c r="E843" s="84">
        <f t="shared" si="249"/>
        <v>0</v>
      </c>
      <c r="F843" s="84">
        <f t="shared" si="249"/>
        <v>0</v>
      </c>
      <c r="G843" s="84">
        <f t="shared" si="249"/>
        <v>0</v>
      </c>
      <c r="H843" s="84">
        <f t="shared" si="249"/>
        <v>0</v>
      </c>
      <c r="I843" s="84">
        <f t="shared" si="249"/>
        <v>0</v>
      </c>
    </row>
    <row r="844" spans="1:17" s="211" customFormat="1" ht="39" customHeight="1" x14ac:dyDescent="0.25">
      <c r="A844" s="213" t="s">
        <v>287</v>
      </c>
      <c r="B844" s="219" t="s">
        <v>21</v>
      </c>
      <c r="C844" s="72">
        <f t="shared" si="244"/>
        <v>11038.95</v>
      </c>
      <c r="D844" s="72">
        <f>5117.74+5921.21</f>
        <v>11038.95</v>
      </c>
      <c r="E844" s="84">
        <v>0</v>
      </c>
      <c r="F844" s="72">
        <v>0</v>
      </c>
      <c r="G844" s="72">
        <v>0</v>
      </c>
      <c r="H844" s="72">
        <v>0</v>
      </c>
      <c r="I844" s="72">
        <v>0</v>
      </c>
      <c r="J844" s="269"/>
    </row>
    <row r="845" spans="1:17" s="211" customFormat="1" x14ac:dyDescent="0.25">
      <c r="A845" s="204"/>
      <c r="B845" s="220" t="s">
        <v>22</v>
      </c>
      <c r="C845" s="72">
        <f t="shared" si="244"/>
        <v>11038.95</v>
      </c>
      <c r="D845" s="72">
        <f>5117.74+5921.21</f>
        <v>11038.95</v>
      </c>
      <c r="E845" s="84">
        <v>0</v>
      </c>
      <c r="F845" s="72">
        <v>0</v>
      </c>
      <c r="G845" s="72">
        <v>0</v>
      </c>
      <c r="H845" s="72">
        <v>0</v>
      </c>
      <c r="I845" s="72">
        <v>0</v>
      </c>
      <c r="J845" s="269"/>
    </row>
    <row r="846" spans="1:17" ht="26" x14ac:dyDescent="0.3">
      <c r="A846" s="275" t="s">
        <v>364</v>
      </c>
      <c r="B846" s="63" t="s">
        <v>21</v>
      </c>
      <c r="C846" s="52">
        <f t="shared" si="244"/>
        <v>15837</v>
      </c>
      <c r="D846" s="52">
        <f>D848+D852</f>
        <v>0</v>
      </c>
      <c r="E846" s="52">
        <f t="shared" ref="E846:I847" si="250">E848+E852</f>
        <v>15837</v>
      </c>
      <c r="F846" s="52">
        <f t="shared" si="250"/>
        <v>0</v>
      </c>
      <c r="G846" s="52">
        <f t="shared" si="250"/>
        <v>0</v>
      </c>
      <c r="H846" s="52">
        <f t="shared" si="250"/>
        <v>0</v>
      </c>
      <c r="I846" s="52">
        <f t="shared" si="250"/>
        <v>0</v>
      </c>
    </row>
    <row r="847" spans="1:17" ht="13" x14ac:dyDescent="0.3">
      <c r="A847" s="16"/>
      <c r="B847" s="62" t="s">
        <v>22</v>
      </c>
      <c r="C847" s="52">
        <f t="shared" si="244"/>
        <v>15837</v>
      </c>
      <c r="D847" s="52">
        <f>D849+D853</f>
        <v>0</v>
      </c>
      <c r="E847" s="52">
        <f t="shared" si="250"/>
        <v>15837</v>
      </c>
      <c r="F847" s="52">
        <f t="shared" si="250"/>
        <v>0</v>
      </c>
      <c r="G847" s="52">
        <f t="shared" si="250"/>
        <v>0</v>
      </c>
      <c r="H847" s="52">
        <f t="shared" si="250"/>
        <v>0</v>
      </c>
      <c r="I847" s="52">
        <f t="shared" si="250"/>
        <v>0</v>
      </c>
    </row>
    <row r="848" spans="1:17" s="215" customFormat="1" ht="15" customHeight="1" x14ac:dyDescent="0.25">
      <c r="A848" s="540" t="s">
        <v>85</v>
      </c>
      <c r="B848" s="242" t="s">
        <v>21</v>
      </c>
      <c r="C848" s="255">
        <f t="shared" si="244"/>
        <v>14064</v>
      </c>
      <c r="D848" s="255">
        <f>D850</f>
        <v>0</v>
      </c>
      <c r="E848" s="255">
        <f t="shared" ref="E848:I849" si="251">E850</f>
        <v>14064</v>
      </c>
      <c r="F848" s="255">
        <f t="shared" si="251"/>
        <v>0</v>
      </c>
      <c r="G848" s="255">
        <f t="shared" si="251"/>
        <v>0</v>
      </c>
      <c r="H848" s="255">
        <f t="shared" si="251"/>
        <v>0</v>
      </c>
      <c r="I848" s="255">
        <f t="shared" si="251"/>
        <v>0</v>
      </c>
      <c r="J848" s="631"/>
      <c r="K848" s="632"/>
      <c r="L848" s="632"/>
      <c r="M848" s="632"/>
      <c r="N848" s="632"/>
      <c r="O848" s="632"/>
      <c r="P848" s="632"/>
      <c r="Q848" s="632"/>
    </row>
    <row r="849" spans="1:17" s="208" customFormat="1" ht="13" x14ac:dyDescent="0.3">
      <c r="A849" s="43"/>
      <c r="B849" s="62" t="s">
        <v>22</v>
      </c>
      <c r="C849" s="78">
        <f t="shared" si="244"/>
        <v>14064</v>
      </c>
      <c r="D849" s="255">
        <f>D851</f>
        <v>0</v>
      </c>
      <c r="E849" s="255">
        <f t="shared" si="251"/>
        <v>14064</v>
      </c>
      <c r="F849" s="255">
        <f t="shared" si="251"/>
        <v>0</v>
      </c>
      <c r="G849" s="255">
        <f t="shared" si="251"/>
        <v>0</v>
      </c>
      <c r="H849" s="255">
        <f t="shared" si="251"/>
        <v>0</v>
      </c>
      <c r="I849" s="255">
        <f t="shared" si="251"/>
        <v>0</v>
      </c>
      <c r="J849" s="631"/>
      <c r="K849" s="632"/>
      <c r="L849" s="632"/>
      <c r="M849" s="632"/>
      <c r="N849" s="632"/>
      <c r="O849" s="632"/>
      <c r="P849" s="632"/>
      <c r="Q849" s="632"/>
    </row>
    <row r="850" spans="1:17" s="215" customFormat="1" ht="27" customHeight="1" x14ac:dyDescent="0.25">
      <c r="A850" s="542" t="s">
        <v>767</v>
      </c>
      <c r="B850" s="242" t="s">
        <v>21</v>
      </c>
      <c r="C850" s="255">
        <f t="shared" si="244"/>
        <v>14064</v>
      </c>
      <c r="D850" s="255">
        <v>0</v>
      </c>
      <c r="E850" s="255">
        <v>14064</v>
      </c>
      <c r="F850" s="255">
        <v>0</v>
      </c>
      <c r="G850" s="255">
        <v>0</v>
      </c>
      <c r="H850" s="255">
        <v>0</v>
      </c>
      <c r="I850" s="255">
        <v>0</v>
      </c>
      <c r="J850" s="631"/>
      <c r="K850" s="632"/>
      <c r="L850" s="632"/>
      <c r="M850" s="632"/>
      <c r="N850" s="632"/>
      <c r="O850" s="632"/>
      <c r="P850" s="632"/>
      <c r="Q850" s="632"/>
    </row>
    <row r="851" spans="1:17" s="208" customFormat="1" ht="13" x14ac:dyDescent="0.3">
      <c r="A851" s="43"/>
      <c r="B851" s="62" t="s">
        <v>22</v>
      </c>
      <c r="C851" s="78">
        <f t="shared" si="244"/>
        <v>14064</v>
      </c>
      <c r="D851" s="255">
        <v>0</v>
      </c>
      <c r="E851" s="255">
        <v>14064</v>
      </c>
      <c r="F851" s="78">
        <v>0</v>
      </c>
      <c r="G851" s="78">
        <v>0</v>
      </c>
      <c r="H851" s="78">
        <v>0</v>
      </c>
      <c r="I851" s="255">
        <v>0</v>
      </c>
      <c r="J851" s="631"/>
      <c r="K851" s="632"/>
      <c r="L851" s="632"/>
      <c r="M851" s="632"/>
      <c r="N851" s="632"/>
      <c r="O851" s="632"/>
      <c r="P851" s="632"/>
      <c r="Q851" s="632"/>
    </row>
    <row r="852" spans="1:17" s="215" customFormat="1" ht="17.25" customHeight="1" x14ac:dyDescent="0.25">
      <c r="A852" s="540" t="s">
        <v>768</v>
      </c>
      <c r="B852" s="242" t="s">
        <v>21</v>
      </c>
      <c r="C852" s="255">
        <f t="shared" si="244"/>
        <v>1773</v>
      </c>
      <c r="D852" s="255">
        <f>D854</f>
        <v>0</v>
      </c>
      <c r="E852" s="255">
        <f t="shared" ref="E852:I853" si="252">E854</f>
        <v>1773</v>
      </c>
      <c r="F852" s="255">
        <f t="shared" si="252"/>
        <v>0</v>
      </c>
      <c r="G852" s="255">
        <f t="shared" si="252"/>
        <v>0</v>
      </c>
      <c r="H852" s="255">
        <f t="shared" si="252"/>
        <v>0</v>
      </c>
      <c r="I852" s="255">
        <f t="shared" si="252"/>
        <v>0</v>
      </c>
      <c r="J852" s="631"/>
      <c r="K852" s="632"/>
      <c r="L852" s="632"/>
      <c r="M852" s="632"/>
      <c r="N852" s="632"/>
      <c r="O852" s="632"/>
      <c r="P852" s="632"/>
      <c r="Q852" s="632"/>
    </row>
    <row r="853" spans="1:17" s="208" customFormat="1" ht="13" x14ac:dyDescent="0.3">
      <c r="A853" s="43"/>
      <c r="B853" s="62" t="s">
        <v>22</v>
      </c>
      <c r="C853" s="78">
        <f t="shared" si="244"/>
        <v>1773</v>
      </c>
      <c r="D853" s="255">
        <f>D855</f>
        <v>0</v>
      </c>
      <c r="E853" s="255">
        <f t="shared" si="252"/>
        <v>1773</v>
      </c>
      <c r="F853" s="255">
        <f t="shared" si="252"/>
        <v>0</v>
      </c>
      <c r="G853" s="255">
        <f t="shared" si="252"/>
        <v>0</v>
      </c>
      <c r="H853" s="255">
        <f t="shared" si="252"/>
        <v>0</v>
      </c>
      <c r="I853" s="255">
        <f t="shared" si="252"/>
        <v>0</v>
      </c>
      <c r="J853" s="631"/>
      <c r="K853" s="632"/>
      <c r="L853" s="632"/>
      <c r="M853" s="632"/>
      <c r="N853" s="632"/>
      <c r="O853" s="632"/>
      <c r="P853" s="632"/>
      <c r="Q853" s="632"/>
    </row>
    <row r="854" spans="1:17" s="215" customFormat="1" ht="26.25" customHeight="1" x14ac:dyDescent="0.25">
      <c r="A854" s="541" t="s">
        <v>767</v>
      </c>
      <c r="B854" s="242" t="s">
        <v>21</v>
      </c>
      <c r="C854" s="255">
        <f t="shared" si="244"/>
        <v>1773</v>
      </c>
      <c r="D854" s="255">
        <v>0</v>
      </c>
      <c r="E854" s="255">
        <v>1773</v>
      </c>
      <c r="F854" s="255">
        <v>0</v>
      </c>
      <c r="G854" s="255">
        <v>0</v>
      </c>
      <c r="H854" s="255">
        <v>0</v>
      </c>
      <c r="I854" s="255">
        <v>0</v>
      </c>
      <c r="J854" s="631"/>
      <c r="K854" s="632"/>
      <c r="L854" s="632"/>
      <c r="M854" s="632"/>
      <c r="N854" s="632"/>
      <c r="O854" s="632"/>
      <c r="P854" s="632"/>
      <c r="Q854" s="632"/>
    </row>
    <row r="855" spans="1:17" s="208" customFormat="1" ht="13" x14ac:dyDescent="0.3">
      <c r="A855" s="43"/>
      <c r="B855" s="62" t="s">
        <v>22</v>
      </c>
      <c r="C855" s="78">
        <f t="shared" si="244"/>
        <v>1773</v>
      </c>
      <c r="D855" s="255">
        <v>0</v>
      </c>
      <c r="E855" s="78">
        <v>1773</v>
      </c>
      <c r="F855" s="78">
        <v>0</v>
      </c>
      <c r="G855" s="78">
        <v>0</v>
      </c>
      <c r="H855" s="78">
        <v>0</v>
      </c>
      <c r="I855" s="255">
        <v>0</v>
      </c>
      <c r="J855" s="631"/>
      <c r="K855" s="632"/>
      <c r="L855" s="632"/>
      <c r="M855" s="632"/>
      <c r="N855" s="632"/>
      <c r="O855" s="632"/>
      <c r="P855" s="632"/>
      <c r="Q855" s="632"/>
    </row>
    <row r="856" spans="1:17" ht="13" x14ac:dyDescent="0.3">
      <c r="A856" s="19" t="s">
        <v>78</v>
      </c>
      <c r="B856" s="3" t="s">
        <v>21</v>
      </c>
      <c r="C856" s="52">
        <f t="shared" si="244"/>
        <v>16419.02</v>
      </c>
      <c r="D856" s="52">
        <f t="shared" ref="D856:I857" si="253">D858</f>
        <v>1541.02</v>
      </c>
      <c r="E856" s="52">
        <f t="shared" si="253"/>
        <v>14878</v>
      </c>
      <c r="F856" s="52">
        <f t="shared" si="253"/>
        <v>0</v>
      </c>
      <c r="G856" s="52">
        <f t="shared" si="253"/>
        <v>0</v>
      </c>
      <c r="H856" s="52">
        <f t="shared" si="253"/>
        <v>0</v>
      </c>
      <c r="I856" s="52">
        <f t="shared" si="253"/>
        <v>0</v>
      </c>
    </row>
    <row r="857" spans="1:17" ht="13" x14ac:dyDescent="0.3">
      <c r="A857" s="16"/>
      <c r="B857" s="4" t="s">
        <v>22</v>
      </c>
      <c r="C857" s="52">
        <f t="shared" si="244"/>
        <v>16419.02</v>
      </c>
      <c r="D857" s="52">
        <f t="shared" si="253"/>
        <v>1541.02</v>
      </c>
      <c r="E857" s="52">
        <f t="shared" si="253"/>
        <v>14878</v>
      </c>
      <c r="F857" s="52">
        <f t="shared" si="253"/>
        <v>0</v>
      </c>
      <c r="G857" s="52">
        <f t="shared" si="253"/>
        <v>0</v>
      </c>
      <c r="H857" s="52">
        <f t="shared" si="253"/>
        <v>0</v>
      </c>
      <c r="I857" s="52">
        <f t="shared" si="253"/>
        <v>0</v>
      </c>
    </row>
    <row r="858" spans="1:17" x14ac:dyDescent="0.25">
      <c r="A858" s="28" t="s">
        <v>56</v>
      </c>
      <c r="B858" s="29" t="s">
        <v>21</v>
      </c>
      <c r="C858" s="52">
        <f t="shared" si="244"/>
        <v>16419.02</v>
      </c>
      <c r="D858" s="52">
        <f t="shared" ref="D858:I859" si="254">D860+D1094</f>
        <v>1541.02</v>
      </c>
      <c r="E858" s="52">
        <f t="shared" si="254"/>
        <v>14878</v>
      </c>
      <c r="F858" s="52">
        <f t="shared" si="254"/>
        <v>0</v>
      </c>
      <c r="G858" s="52">
        <f t="shared" si="254"/>
        <v>0</v>
      </c>
      <c r="H858" s="52">
        <f t="shared" si="254"/>
        <v>0</v>
      </c>
      <c r="I858" s="52">
        <f t="shared" si="254"/>
        <v>0</v>
      </c>
    </row>
    <row r="859" spans="1:17" x14ac:dyDescent="0.25">
      <c r="A859" s="11"/>
      <c r="B859" s="29" t="s">
        <v>22</v>
      </c>
      <c r="C859" s="52">
        <f t="shared" si="244"/>
        <v>16419.02</v>
      </c>
      <c r="D859" s="52">
        <f t="shared" si="254"/>
        <v>1541.02</v>
      </c>
      <c r="E859" s="52">
        <f t="shared" si="254"/>
        <v>14878</v>
      </c>
      <c r="F859" s="52">
        <f t="shared" si="254"/>
        <v>0</v>
      </c>
      <c r="G859" s="52">
        <f t="shared" si="254"/>
        <v>0</v>
      </c>
      <c r="H859" s="52">
        <f t="shared" si="254"/>
        <v>0</v>
      </c>
      <c r="I859" s="52">
        <f t="shared" si="254"/>
        <v>0</v>
      </c>
    </row>
    <row r="860" spans="1:17" s="95" customFormat="1" ht="13" x14ac:dyDescent="0.3">
      <c r="A860" s="129" t="s">
        <v>52</v>
      </c>
      <c r="B860" s="130" t="s">
        <v>21</v>
      </c>
      <c r="C860" s="131">
        <f t="shared" si="244"/>
        <v>16298.8</v>
      </c>
      <c r="D860" s="131">
        <f t="shared" ref="D860:I861" si="255">D862+D888+D928+D994+D1034+D1054+D1060+D1076+D1088</f>
        <v>1473.8</v>
      </c>
      <c r="E860" s="131">
        <f t="shared" si="255"/>
        <v>14825</v>
      </c>
      <c r="F860" s="131">
        <f t="shared" si="255"/>
        <v>0</v>
      </c>
      <c r="G860" s="131">
        <f t="shared" si="255"/>
        <v>0</v>
      </c>
      <c r="H860" s="131">
        <f t="shared" si="255"/>
        <v>0</v>
      </c>
      <c r="I860" s="131">
        <f t="shared" si="255"/>
        <v>0</v>
      </c>
    </row>
    <row r="861" spans="1:17" s="95" customFormat="1" ht="13" x14ac:dyDescent="0.3">
      <c r="A861" s="132"/>
      <c r="B861" s="133" t="s">
        <v>22</v>
      </c>
      <c r="C861" s="131">
        <f t="shared" si="244"/>
        <v>16298.8</v>
      </c>
      <c r="D861" s="131">
        <f t="shared" si="255"/>
        <v>1473.8</v>
      </c>
      <c r="E861" s="131">
        <f t="shared" si="255"/>
        <v>14825</v>
      </c>
      <c r="F861" s="131">
        <f t="shared" si="255"/>
        <v>0</v>
      </c>
      <c r="G861" s="131">
        <f t="shared" si="255"/>
        <v>0</v>
      </c>
      <c r="H861" s="131">
        <f t="shared" si="255"/>
        <v>0</v>
      </c>
      <c r="I861" s="131">
        <f t="shared" si="255"/>
        <v>0</v>
      </c>
    </row>
    <row r="862" spans="1:17" s="127" customFormat="1" ht="13" x14ac:dyDescent="0.3">
      <c r="A862" s="142" t="s">
        <v>65</v>
      </c>
      <c r="B862" s="125" t="s">
        <v>21</v>
      </c>
      <c r="C862" s="126">
        <f t="shared" si="244"/>
        <v>1964</v>
      </c>
      <c r="D862" s="126">
        <f>D864+D866+D868+D870+D872+D874+D876+D878+D880+D882+D884+D886</f>
        <v>0</v>
      </c>
      <c r="E862" s="126">
        <f t="shared" ref="E862:I863" si="256">E864+E866+E868+E870+E872+E874+E876+E878+E880+E882+E884+E886</f>
        <v>1964</v>
      </c>
      <c r="F862" s="126">
        <f t="shared" si="256"/>
        <v>0</v>
      </c>
      <c r="G862" s="126">
        <f t="shared" si="256"/>
        <v>0</v>
      </c>
      <c r="H862" s="126">
        <f t="shared" si="256"/>
        <v>0</v>
      </c>
      <c r="I862" s="126">
        <f t="shared" si="256"/>
        <v>0</v>
      </c>
    </row>
    <row r="863" spans="1:17" s="127" customFormat="1" ht="13" x14ac:dyDescent="0.3">
      <c r="A863" s="135"/>
      <c r="B863" s="128" t="s">
        <v>22</v>
      </c>
      <c r="C863" s="126">
        <f t="shared" si="244"/>
        <v>1964</v>
      </c>
      <c r="D863" s="126">
        <f>D865+D867+D869+D871+D873+D875+D877+D879+D881+D883+D885+D887</f>
        <v>0</v>
      </c>
      <c r="E863" s="126">
        <f t="shared" si="256"/>
        <v>1964</v>
      </c>
      <c r="F863" s="126">
        <f t="shared" si="256"/>
        <v>0</v>
      </c>
      <c r="G863" s="126">
        <f t="shared" si="256"/>
        <v>0</v>
      </c>
      <c r="H863" s="126">
        <f t="shared" si="256"/>
        <v>0</v>
      </c>
      <c r="I863" s="126">
        <f t="shared" si="256"/>
        <v>0</v>
      </c>
    </row>
    <row r="864" spans="1:17" s="211" customFormat="1" ht="14.25" customHeight="1" x14ac:dyDescent="0.25">
      <c r="A864" s="509" t="s">
        <v>502</v>
      </c>
      <c r="B864" s="24" t="s">
        <v>21</v>
      </c>
      <c r="C864" s="72">
        <f t="shared" si="244"/>
        <v>200</v>
      </c>
      <c r="D864" s="72">
        <v>0</v>
      </c>
      <c r="E864" s="72">
        <v>200</v>
      </c>
      <c r="F864" s="72">
        <v>0</v>
      </c>
      <c r="G864" s="72">
        <v>0</v>
      </c>
      <c r="H864" s="72">
        <v>0</v>
      </c>
      <c r="I864" s="72">
        <v>0</v>
      </c>
    </row>
    <row r="865" spans="1:9" s="27" customFormat="1" ht="14" x14ac:dyDescent="0.3">
      <c r="A865" s="306"/>
      <c r="B865" s="26" t="s">
        <v>22</v>
      </c>
      <c r="C865" s="72">
        <f t="shared" si="244"/>
        <v>200</v>
      </c>
      <c r="D865" s="72">
        <v>0</v>
      </c>
      <c r="E865" s="72">
        <v>200</v>
      </c>
      <c r="F865" s="72">
        <v>0</v>
      </c>
      <c r="G865" s="72">
        <v>0</v>
      </c>
      <c r="H865" s="72">
        <v>0</v>
      </c>
      <c r="I865" s="72">
        <v>0</v>
      </c>
    </row>
    <row r="866" spans="1:9" s="211" customFormat="1" ht="12.75" customHeight="1" x14ac:dyDescent="0.3">
      <c r="A866" s="510" t="s">
        <v>503</v>
      </c>
      <c r="B866" s="24" t="s">
        <v>21</v>
      </c>
      <c r="C866" s="72">
        <f t="shared" si="244"/>
        <v>156</v>
      </c>
      <c r="D866" s="72">
        <v>0</v>
      </c>
      <c r="E866" s="72">
        <v>156</v>
      </c>
      <c r="F866" s="72">
        <v>0</v>
      </c>
      <c r="G866" s="72">
        <v>0</v>
      </c>
      <c r="H866" s="72">
        <v>0</v>
      </c>
      <c r="I866" s="72">
        <v>0</v>
      </c>
    </row>
    <row r="867" spans="1:9" s="27" customFormat="1" ht="14" x14ac:dyDescent="0.3">
      <c r="A867" s="306"/>
      <c r="B867" s="26" t="s">
        <v>22</v>
      </c>
      <c r="C867" s="72">
        <f t="shared" si="244"/>
        <v>156</v>
      </c>
      <c r="D867" s="72">
        <v>0</v>
      </c>
      <c r="E867" s="72">
        <v>156</v>
      </c>
      <c r="F867" s="72">
        <v>0</v>
      </c>
      <c r="G867" s="72">
        <v>0</v>
      </c>
      <c r="H867" s="72">
        <v>0</v>
      </c>
      <c r="I867" s="72">
        <v>0</v>
      </c>
    </row>
    <row r="868" spans="1:9" s="211" customFormat="1" ht="12.75" customHeight="1" x14ac:dyDescent="0.3">
      <c r="A868" s="510" t="s">
        <v>504</v>
      </c>
      <c r="B868" s="24" t="s">
        <v>21</v>
      </c>
      <c r="C868" s="72">
        <f t="shared" si="244"/>
        <v>134</v>
      </c>
      <c r="D868" s="72">
        <v>0</v>
      </c>
      <c r="E868" s="72">
        <v>134</v>
      </c>
      <c r="F868" s="72">
        <v>0</v>
      </c>
      <c r="G868" s="72">
        <v>0</v>
      </c>
      <c r="H868" s="72">
        <v>0</v>
      </c>
      <c r="I868" s="72">
        <v>0</v>
      </c>
    </row>
    <row r="869" spans="1:9" s="27" customFormat="1" ht="14" x14ac:dyDescent="0.3">
      <c r="A869" s="306"/>
      <c r="B869" s="26" t="s">
        <v>22</v>
      </c>
      <c r="C869" s="72">
        <f t="shared" si="244"/>
        <v>134</v>
      </c>
      <c r="D869" s="72">
        <v>0</v>
      </c>
      <c r="E869" s="72">
        <v>134</v>
      </c>
      <c r="F869" s="72">
        <v>0</v>
      </c>
      <c r="G869" s="72">
        <v>0</v>
      </c>
      <c r="H869" s="72">
        <v>0</v>
      </c>
      <c r="I869" s="72">
        <v>0</v>
      </c>
    </row>
    <row r="870" spans="1:9" s="388" customFormat="1" ht="15" customHeight="1" x14ac:dyDescent="0.25">
      <c r="A870" s="509" t="s">
        <v>505</v>
      </c>
      <c r="B870" s="511" t="s">
        <v>21</v>
      </c>
      <c r="C870" s="512">
        <f t="shared" si="244"/>
        <v>256</v>
      </c>
      <c r="D870" s="512">
        <v>0</v>
      </c>
      <c r="E870" s="512">
        <v>256</v>
      </c>
      <c r="F870" s="512">
        <v>0</v>
      </c>
      <c r="G870" s="512">
        <v>0</v>
      </c>
      <c r="H870" s="512">
        <v>0</v>
      </c>
      <c r="I870" s="512">
        <v>0</v>
      </c>
    </row>
    <row r="871" spans="1:9" s="27" customFormat="1" ht="14" x14ac:dyDescent="0.3">
      <c r="A871" s="306"/>
      <c r="B871" s="26" t="s">
        <v>22</v>
      </c>
      <c r="C871" s="72">
        <f t="shared" si="244"/>
        <v>256</v>
      </c>
      <c r="D871" s="72">
        <v>0</v>
      </c>
      <c r="E871" s="72">
        <v>256</v>
      </c>
      <c r="F871" s="72">
        <v>0</v>
      </c>
      <c r="G871" s="72">
        <v>0</v>
      </c>
      <c r="H871" s="72">
        <v>0</v>
      </c>
      <c r="I871" s="72">
        <v>0</v>
      </c>
    </row>
    <row r="872" spans="1:9" s="211" customFormat="1" ht="12.75" customHeight="1" x14ac:dyDescent="0.3">
      <c r="A872" s="510" t="s">
        <v>524</v>
      </c>
      <c r="B872" s="24" t="s">
        <v>21</v>
      </c>
      <c r="C872" s="72">
        <f t="shared" si="244"/>
        <v>100</v>
      </c>
      <c r="D872" s="72">
        <v>0</v>
      </c>
      <c r="E872" s="72">
        <v>100</v>
      </c>
      <c r="F872" s="72">
        <v>0</v>
      </c>
      <c r="G872" s="72">
        <v>0</v>
      </c>
      <c r="H872" s="72">
        <v>0</v>
      </c>
      <c r="I872" s="72">
        <v>0</v>
      </c>
    </row>
    <row r="873" spans="1:9" s="27" customFormat="1" ht="14" x14ac:dyDescent="0.3">
      <c r="A873" s="306"/>
      <c r="B873" s="26" t="s">
        <v>22</v>
      </c>
      <c r="C873" s="72">
        <f t="shared" si="244"/>
        <v>100</v>
      </c>
      <c r="D873" s="72">
        <v>0</v>
      </c>
      <c r="E873" s="72">
        <v>100</v>
      </c>
      <c r="F873" s="72">
        <v>0</v>
      </c>
      <c r="G873" s="72">
        <v>0</v>
      </c>
      <c r="H873" s="72">
        <v>0</v>
      </c>
      <c r="I873" s="72">
        <v>0</v>
      </c>
    </row>
    <row r="874" spans="1:9" s="211" customFormat="1" ht="14.25" customHeight="1" x14ac:dyDescent="0.3">
      <c r="A874" s="510" t="s">
        <v>506</v>
      </c>
      <c r="B874" s="24" t="s">
        <v>21</v>
      </c>
      <c r="C874" s="72">
        <f t="shared" si="244"/>
        <v>54</v>
      </c>
      <c r="D874" s="72">
        <v>0</v>
      </c>
      <c r="E874" s="72">
        <v>54</v>
      </c>
      <c r="F874" s="72">
        <v>0</v>
      </c>
      <c r="G874" s="72">
        <v>0</v>
      </c>
      <c r="H874" s="72">
        <v>0</v>
      </c>
      <c r="I874" s="72">
        <v>0</v>
      </c>
    </row>
    <row r="875" spans="1:9" s="27" customFormat="1" ht="14" x14ac:dyDescent="0.3">
      <c r="A875" s="306"/>
      <c r="B875" s="26" t="s">
        <v>22</v>
      </c>
      <c r="C875" s="72">
        <f t="shared" si="244"/>
        <v>54</v>
      </c>
      <c r="D875" s="72">
        <v>0</v>
      </c>
      <c r="E875" s="72">
        <v>54</v>
      </c>
      <c r="F875" s="72">
        <v>0</v>
      </c>
      <c r="G875" s="72">
        <v>0</v>
      </c>
      <c r="H875" s="72">
        <v>0</v>
      </c>
      <c r="I875" s="72">
        <v>0</v>
      </c>
    </row>
    <row r="876" spans="1:9" s="211" customFormat="1" ht="12.75" customHeight="1" x14ac:dyDescent="0.3">
      <c r="A876" s="510" t="s">
        <v>507</v>
      </c>
      <c r="B876" s="24" t="s">
        <v>21</v>
      </c>
      <c r="C876" s="72">
        <f t="shared" si="244"/>
        <v>700</v>
      </c>
      <c r="D876" s="72">
        <v>0</v>
      </c>
      <c r="E876" s="72">
        <v>700</v>
      </c>
      <c r="F876" s="72">
        <v>0</v>
      </c>
      <c r="G876" s="72">
        <v>0</v>
      </c>
      <c r="H876" s="72">
        <v>0</v>
      </c>
      <c r="I876" s="72">
        <v>0</v>
      </c>
    </row>
    <row r="877" spans="1:9" s="27" customFormat="1" ht="14" x14ac:dyDescent="0.3">
      <c r="A877" s="306"/>
      <c r="B877" s="26" t="s">
        <v>22</v>
      </c>
      <c r="C877" s="72">
        <f t="shared" si="244"/>
        <v>700</v>
      </c>
      <c r="D877" s="72">
        <v>0</v>
      </c>
      <c r="E877" s="72">
        <v>700</v>
      </c>
      <c r="F877" s="72">
        <v>0</v>
      </c>
      <c r="G877" s="72">
        <v>0</v>
      </c>
      <c r="H877" s="72">
        <v>0</v>
      </c>
      <c r="I877" s="72">
        <v>0</v>
      </c>
    </row>
    <row r="878" spans="1:9" s="211" customFormat="1" ht="14.25" customHeight="1" x14ac:dyDescent="0.25">
      <c r="A878" s="509" t="s">
        <v>508</v>
      </c>
      <c r="B878" s="24" t="s">
        <v>21</v>
      </c>
      <c r="C878" s="72">
        <f t="shared" si="244"/>
        <v>120</v>
      </c>
      <c r="D878" s="72">
        <v>0</v>
      </c>
      <c r="E878" s="72">
        <v>120</v>
      </c>
      <c r="F878" s="72">
        <v>0</v>
      </c>
      <c r="G878" s="72">
        <v>0</v>
      </c>
      <c r="H878" s="72">
        <v>0</v>
      </c>
      <c r="I878" s="72">
        <v>0</v>
      </c>
    </row>
    <row r="879" spans="1:9" s="27" customFormat="1" ht="14" x14ac:dyDescent="0.3">
      <c r="A879" s="306"/>
      <c r="B879" s="26" t="s">
        <v>22</v>
      </c>
      <c r="C879" s="72">
        <f t="shared" si="244"/>
        <v>120</v>
      </c>
      <c r="D879" s="72">
        <v>0</v>
      </c>
      <c r="E879" s="72">
        <v>120</v>
      </c>
      <c r="F879" s="72">
        <v>0</v>
      </c>
      <c r="G879" s="72">
        <v>0</v>
      </c>
      <c r="H879" s="72">
        <v>0</v>
      </c>
      <c r="I879" s="72">
        <v>0</v>
      </c>
    </row>
    <row r="880" spans="1:9" s="211" customFormat="1" ht="14.25" customHeight="1" x14ac:dyDescent="0.25">
      <c r="A880" s="509" t="s">
        <v>509</v>
      </c>
      <c r="B880" s="24" t="s">
        <v>21</v>
      </c>
      <c r="C880" s="72">
        <f t="shared" si="244"/>
        <v>40</v>
      </c>
      <c r="D880" s="72">
        <v>0</v>
      </c>
      <c r="E880" s="72">
        <v>40</v>
      </c>
      <c r="F880" s="72">
        <v>0</v>
      </c>
      <c r="G880" s="72">
        <v>0</v>
      </c>
      <c r="H880" s="72">
        <v>0</v>
      </c>
      <c r="I880" s="72">
        <v>0</v>
      </c>
    </row>
    <row r="881" spans="1:9" s="27" customFormat="1" ht="14" x14ac:dyDescent="0.3">
      <c r="A881" s="306"/>
      <c r="B881" s="26" t="s">
        <v>22</v>
      </c>
      <c r="C881" s="72">
        <f t="shared" si="244"/>
        <v>40</v>
      </c>
      <c r="D881" s="72">
        <v>0</v>
      </c>
      <c r="E881" s="72">
        <v>40</v>
      </c>
      <c r="F881" s="72">
        <v>0</v>
      </c>
      <c r="G881" s="72">
        <v>0</v>
      </c>
      <c r="H881" s="72">
        <v>0</v>
      </c>
      <c r="I881" s="72">
        <v>0</v>
      </c>
    </row>
    <row r="882" spans="1:9" s="211" customFormat="1" ht="14.25" customHeight="1" x14ac:dyDescent="0.3">
      <c r="A882" s="510" t="s">
        <v>510</v>
      </c>
      <c r="B882" s="24" t="s">
        <v>21</v>
      </c>
      <c r="C882" s="72">
        <f t="shared" si="244"/>
        <v>35</v>
      </c>
      <c r="D882" s="72">
        <v>0</v>
      </c>
      <c r="E882" s="72">
        <v>35</v>
      </c>
      <c r="F882" s="72">
        <v>0</v>
      </c>
      <c r="G882" s="72">
        <v>0</v>
      </c>
      <c r="H882" s="72">
        <v>0</v>
      </c>
      <c r="I882" s="72">
        <v>0</v>
      </c>
    </row>
    <row r="883" spans="1:9" s="27" customFormat="1" ht="14" x14ac:dyDescent="0.3">
      <c r="A883" s="306"/>
      <c r="B883" s="26" t="s">
        <v>22</v>
      </c>
      <c r="C883" s="72">
        <f t="shared" si="244"/>
        <v>35</v>
      </c>
      <c r="D883" s="72">
        <v>0</v>
      </c>
      <c r="E883" s="72">
        <v>35</v>
      </c>
      <c r="F883" s="72">
        <v>0</v>
      </c>
      <c r="G883" s="72">
        <v>0</v>
      </c>
      <c r="H883" s="72">
        <v>0</v>
      </c>
      <c r="I883" s="72">
        <v>0</v>
      </c>
    </row>
    <row r="884" spans="1:9" s="211" customFormat="1" ht="12.75" customHeight="1" x14ac:dyDescent="0.3">
      <c r="A884" s="510" t="s">
        <v>511</v>
      </c>
      <c r="B884" s="24" t="s">
        <v>21</v>
      </c>
      <c r="C884" s="72">
        <f t="shared" si="244"/>
        <v>69</v>
      </c>
      <c r="D884" s="72">
        <v>0</v>
      </c>
      <c r="E884" s="72">
        <v>69</v>
      </c>
      <c r="F884" s="72">
        <v>0</v>
      </c>
      <c r="G884" s="72">
        <v>0</v>
      </c>
      <c r="H884" s="72">
        <v>0</v>
      </c>
      <c r="I884" s="72">
        <v>0</v>
      </c>
    </row>
    <row r="885" spans="1:9" s="27" customFormat="1" ht="14" x14ac:dyDescent="0.3">
      <c r="A885" s="306"/>
      <c r="B885" s="26" t="s">
        <v>22</v>
      </c>
      <c r="C885" s="72">
        <f t="shared" si="244"/>
        <v>69</v>
      </c>
      <c r="D885" s="72">
        <v>0</v>
      </c>
      <c r="E885" s="72">
        <v>69</v>
      </c>
      <c r="F885" s="72">
        <v>0</v>
      </c>
      <c r="G885" s="72">
        <v>0</v>
      </c>
      <c r="H885" s="72">
        <v>0</v>
      </c>
      <c r="I885" s="72">
        <v>0</v>
      </c>
    </row>
    <row r="886" spans="1:9" s="211" customFormat="1" ht="14.25" customHeight="1" x14ac:dyDescent="0.25">
      <c r="A886" s="448" t="s">
        <v>895</v>
      </c>
      <c r="B886" s="24" t="s">
        <v>21</v>
      </c>
      <c r="C886" s="72">
        <f t="shared" si="244"/>
        <v>100</v>
      </c>
      <c r="D886" s="72">
        <v>0</v>
      </c>
      <c r="E886" s="72">
        <v>100</v>
      </c>
      <c r="F886" s="72">
        <v>0</v>
      </c>
      <c r="G886" s="72">
        <v>0</v>
      </c>
      <c r="H886" s="72">
        <v>0</v>
      </c>
      <c r="I886" s="72">
        <v>0</v>
      </c>
    </row>
    <row r="887" spans="1:9" s="27" customFormat="1" ht="14" x14ac:dyDescent="0.3">
      <c r="A887" s="306"/>
      <c r="B887" s="26" t="s">
        <v>22</v>
      </c>
      <c r="C887" s="72">
        <f t="shared" si="244"/>
        <v>100</v>
      </c>
      <c r="D887" s="72">
        <v>0</v>
      </c>
      <c r="E887" s="72">
        <v>100</v>
      </c>
      <c r="F887" s="72">
        <v>0</v>
      </c>
      <c r="G887" s="72">
        <v>0</v>
      </c>
      <c r="H887" s="72">
        <v>0</v>
      </c>
      <c r="I887" s="72">
        <v>0</v>
      </c>
    </row>
    <row r="888" spans="1:9" s="127" customFormat="1" ht="13" x14ac:dyDescent="0.3">
      <c r="A888" s="134" t="s">
        <v>86</v>
      </c>
      <c r="B888" s="144" t="s">
        <v>21</v>
      </c>
      <c r="C888" s="126">
        <f t="shared" si="244"/>
        <v>2114.4</v>
      </c>
      <c r="D888" s="126">
        <f>D890+D892+D894+D896+D898+D900+D902+D904+D906+D908+D910+D912+D914+D916+D918+D920+D922+D924+D926</f>
        <v>71.400000000000006</v>
      </c>
      <c r="E888" s="126">
        <f t="shared" ref="E888:I889" si="257">E890+E892+E894+E896+E898+E900+E902+E904+E906+E908+E910+E912+E914+E916+E918+E920+E922+E924+E926</f>
        <v>2043</v>
      </c>
      <c r="F888" s="126">
        <f t="shared" si="257"/>
        <v>0</v>
      </c>
      <c r="G888" s="126">
        <f t="shared" si="257"/>
        <v>0</v>
      </c>
      <c r="H888" s="126">
        <f t="shared" si="257"/>
        <v>0</v>
      </c>
      <c r="I888" s="126">
        <f t="shared" si="257"/>
        <v>0</v>
      </c>
    </row>
    <row r="889" spans="1:9" s="127" customFormat="1" ht="13" x14ac:dyDescent="0.3">
      <c r="A889" s="135"/>
      <c r="B889" s="128" t="s">
        <v>22</v>
      </c>
      <c r="C889" s="126">
        <f t="shared" si="244"/>
        <v>2114.4</v>
      </c>
      <c r="D889" s="126">
        <f>D891+D893+D895+D897+D899+D901+D903+D905+D907+D909+D911+D913+D915+D917+D919+D921+D923+D925+D927</f>
        <v>71.400000000000006</v>
      </c>
      <c r="E889" s="126">
        <f t="shared" si="257"/>
        <v>2043</v>
      </c>
      <c r="F889" s="126">
        <f t="shared" si="257"/>
        <v>0</v>
      </c>
      <c r="G889" s="126">
        <f t="shared" si="257"/>
        <v>0</v>
      </c>
      <c r="H889" s="126">
        <f t="shared" si="257"/>
        <v>0</v>
      </c>
      <c r="I889" s="126">
        <f t="shared" si="257"/>
        <v>0</v>
      </c>
    </row>
    <row r="890" spans="1:9" s="211" customFormat="1" x14ac:dyDescent="0.25">
      <c r="A890" s="81" t="s">
        <v>90</v>
      </c>
      <c r="B890" s="24" t="s">
        <v>21</v>
      </c>
      <c r="C890" s="72">
        <f t="shared" si="244"/>
        <v>71.400000000000006</v>
      </c>
      <c r="D890" s="72">
        <v>71.400000000000006</v>
      </c>
      <c r="E890" s="72">
        <v>0</v>
      </c>
      <c r="F890" s="72">
        <v>0</v>
      </c>
      <c r="G890" s="72">
        <v>0</v>
      </c>
      <c r="H890" s="72">
        <v>0</v>
      </c>
      <c r="I890" s="72">
        <v>0</v>
      </c>
    </row>
    <row r="891" spans="1:9" s="211" customFormat="1" x14ac:dyDescent="0.25">
      <c r="A891" s="21"/>
      <c r="B891" s="26" t="s">
        <v>22</v>
      </c>
      <c r="C891" s="72">
        <f t="shared" si="244"/>
        <v>71.400000000000006</v>
      </c>
      <c r="D891" s="72">
        <v>71.400000000000006</v>
      </c>
      <c r="E891" s="72">
        <v>0</v>
      </c>
      <c r="F891" s="72">
        <v>0</v>
      </c>
      <c r="G891" s="72">
        <v>0</v>
      </c>
      <c r="H891" s="72">
        <v>0</v>
      </c>
      <c r="I891" s="72">
        <v>0</v>
      </c>
    </row>
    <row r="892" spans="1:9" s="211" customFormat="1" ht="12.75" customHeight="1" x14ac:dyDescent="0.25">
      <c r="A892" s="81" t="s">
        <v>516</v>
      </c>
      <c r="B892" s="24" t="s">
        <v>21</v>
      </c>
      <c r="C892" s="72">
        <f t="shared" si="244"/>
        <v>179</v>
      </c>
      <c r="D892" s="72">
        <v>0</v>
      </c>
      <c r="E892" s="72">
        <v>179</v>
      </c>
      <c r="F892" s="72">
        <v>0</v>
      </c>
      <c r="G892" s="72">
        <v>0</v>
      </c>
      <c r="H892" s="72">
        <v>0</v>
      </c>
      <c r="I892" s="72">
        <v>0</v>
      </c>
    </row>
    <row r="893" spans="1:9" s="27" customFormat="1" ht="14" x14ac:dyDescent="0.3">
      <c r="A893" s="306"/>
      <c r="B893" s="26" t="s">
        <v>22</v>
      </c>
      <c r="C893" s="72">
        <f t="shared" si="244"/>
        <v>179</v>
      </c>
      <c r="D893" s="72">
        <v>0</v>
      </c>
      <c r="E893" s="72">
        <v>179</v>
      </c>
      <c r="F893" s="72">
        <v>0</v>
      </c>
      <c r="G893" s="72">
        <v>0</v>
      </c>
      <c r="H893" s="72">
        <v>0</v>
      </c>
      <c r="I893" s="72">
        <v>0</v>
      </c>
    </row>
    <row r="894" spans="1:9" s="211" customFormat="1" ht="12.75" customHeight="1" x14ac:dyDescent="0.25">
      <c r="A894" s="81" t="s">
        <v>517</v>
      </c>
      <c r="B894" s="24" t="s">
        <v>21</v>
      </c>
      <c r="C894" s="72">
        <f t="shared" si="244"/>
        <v>22</v>
      </c>
      <c r="D894" s="72">
        <v>0</v>
      </c>
      <c r="E894" s="72">
        <v>22</v>
      </c>
      <c r="F894" s="72">
        <v>0</v>
      </c>
      <c r="G894" s="72">
        <v>0</v>
      </c>
      <c r="H894" s="72">
        <v>0</v>
      </c>
      <c r="I894" s="72">
        <v>0</v>
      </c>
    </row>
    <row r="895" spans="1:9" s="27" customFormat="1" ht="14" x14ac:dyDescent="0.3">
      <c r="A895" s="306"/>
      <c r="B895" s="26" t="s">
        <v>22</v>
      </c>
      <c r="C895" s="72">
        <f t="shared" si="244"/>
        <v>22</v>
      </c>
      <c r="D895" s="72">
        <v>0</v>
      </c>
      <c r="E895" s="72">
        <v>22</v>
      </c>
      <c r="F895" s="72">
        <v>0</v>
      </c>
      <c r="G895" s="72">
        <v>0</v>
      </c>
      <c r="H895" s="72">
        <v>0</v>
      </c>
      <c r="I895" s="72">
        <v>0</v>
      </c>
    </row>
    <row r="896" spans="1:9" s="211" customFormat="1" ht="12.75" customHeight="1" x14ac:dyDescent="0.25">
      <c r="A896" s="81" t="s">
        <v>437</v>
      </c>
      <c r="B896" s="24" t="s">
        <v>21</v>
      </c>
      <c r="C896" s="72">
        <f t="shared" si="244"/>
        <v>16</v>
      </c>
      <c r="D896" s="72">
        <v>0</v>
      </c>
      <c r="E896" s="72">
        <v>16</v>
      </c>
      <c r="F896" s="72">
        <v>0</v>
      </c>
      <c r="G896" s="72">
        <v>0</v>
      </c>
      <c r="H896" s="72">
        <v>0</v>
      </c>
      <c r="I896" s="72">
        <v>0</v>
      </c>
    </row>
    <row r="897" spans="1:9" s="27" customFormat="1" ht="14" x14ac:dyDescent="0.3">
      <c r="A897" s="306"/>
      <c r="B897" s="26" t="s">
        <v>22</v>
      </c>
      <c r="C897" s="72">
        <f t="shared" si="244"/>
        <v>16</v>
      </c>
      <c r="D897" s="72">
        <v>0</v>
      </c>
      <c r="E897" s="72">
        <v>16</v>
      </c>
      <c r="F897" s="72">
        <v>0</v>
      </c>
      <c r="G897" s="72">
        <v>0</v>
      </c>
      <c r="H897" s="72">
        <v>0</v>
      </c>
      <c r="I897" s="72">
        <v>0</v>
      </c>
    </row>
    <row r="898" spans="1:9" s="211" customFormat="1" ht="12.75" customHeight="1" x14ac:dyDescent="0.25">
      <c r="A898" s="81" t="s">
        <v>518</v>
      </c>
      <c r="B898" s="24" t="s">
        <v>21</v>
      </c>
      <c r="C898" s="72">
        <f t="shared" si="244"/>
        <v>16</v>
      </c>
      <c r="D898" s="72">
        <v>0</v>
      </c>
      <c r="E898" s="72">
        <v>16</v>
      </c>
      <c r="F898" s="72">
        <v>0</v>
      </c>
      <c r="G898" s="72">
        <v>0</v>
      </c>
      <c r="H898" s="72">
        <v>0</v>
      </c>
      <c r="I898" s="72">
        <v>0</v>
      </c>
    </row>
    <row r="899" spans="1:9" s="27" customFormat="1" ht="14" x14ac:dyDescent="0.3">
      <c r="A899" s="306"/>
      <c r="B899" s="26" t="s">
        <v>22</v>
      </c>
      <c r="C899" s="72">
        <f t="shared" si="244"/>
        <v>16</v>
      </c>
      <c r="D899" s="72">
        <v>0</v>
      </c>
      <c r="E899" s="72">
        <v>16</v>
      </c>
      <c r="F899" s="72">
        <v>0</v>
      </c>
      <c r="G899" s="72">
        <v>0</v>
      </c>
      <c r="H899" s="72">
        <v>0</v>
      </c>
      <c r="I899" s="72">
        <v>0</v>
      </c>
    </row>
    <row r="900" spans="1:9" s="211" customFormat="1" ht="12.75" customHeight="1" x14ac:dyDescent="0.25">
      <c r="A900" s="81" t="s">
        <v>519</v>
      </c>
      <c r="B900" s="24" t="s">
        <v>21</v>
      </c>
      <c r="C900" s="72">
        <f t="shared" si="244"/>
        <v>18</v>
      </c>
      <c r="D900" s="72">
        <v>0</v>
      </c>
      <c r="E900" s="72">
        <v>18</v>
      </c>
      <c r="F900" s="72">
        <v>0</v>
      </c>
      <c r="G900" s="72">
        <v>0</v>
      </c>
      <c r="H900" s="72">
        <v>0</v>
      </c>
      <c r="I900" s="72">
        <v>0</v>
      </c>
    </row>
    <row r="901" spans="1:9" s="27" customFormat="1" ht="14" x14ac:dyDescent="0.3">
      <c r="A901" s="306"/>
      <c r="B901" s="26" t="s">
        <v>22</v>
      </c>
      <c r="C901" s="72">
        <f t="shared" si="244"/>
        <v>18</v>
      </c>
      <c r="D901" s="72">
        <v>0</v>
      </c>
      <c r="E901" s="72">
        <v>18</v>
      </c>
      <c r="F901" s="72">
        <v>0</v>
      </c>
      <c r="G901" s="72">
        <v>0</v>
      </c>
      <c r="H901" s="72">
        <v>0</v>
      </c>
      <c r="I901" s="72">
        <v>0</v>
      </c>
    </row>
    <row r="902" spans="1:9" s="211" customFormat="1" ht="12.75" customHeight="1" x14ac:dyDescent="0.25">
      <c r="A902" s="81" t="s">
        <v>520</v>
      </c>
      <c r="B902" s="24" t="s">
        <v>21</v>
      </c>
      <c r="C902" s="72">
        <f t="shared" si="244"/>
        <v>3</v>
      </c>
      <c r="D902" s="72">
        <v>0</v>
      </c>
      <c r="E902" s="72">
        <v>3</v>
      </c>
      <c r="F902" s="72">
        <v>0</v>
      </c>
      <c r="G902" s="72">
        <v>0</v>
      </c>
      <c r="H902" s="72">
        <v>0</v>
      </c>
      <c r="I902" s="72">
        <v>0</v>
      </c>
    </row>
    <row r="903" spans="1:9" s="27" customFormat="1" ht="14" x14ac:dyDescent="0.3">
      <c r="A903" s="306"/>
      <c r="B903" s="26" t="s">
        <v>22</v>
      </c>
      <c r="C903" s="72">
        <f t="shared" si="244"/>
        <v>3</v>
      </c>
      <c r="D903" s="72">
        <v>0</v>
      </c>
      <c r="E903" s="72">
        <v>3</v>
      </c>
      <c r="F903" s="72">
        <v>0</v>
      </c>
      <c r="G903" s="72">
        <v>0</v>
      </c>
      <c r="H903" s="72">
        <v>0</v>
      </c>
      <c r="I903" s="72">
        <v>0</v>
      </c>
    </row>
    <row r="904" spans="1:9" s="211" customFormat="1" ht="12.75" customHeight="1" x14ac:dyDescent="0.25">
      <c r="A904" s="81" t="s">
        <v>521</v>
      </c>
      <c r="B904" s="24" t="s">
        <v>21</v>
      </c>
      <c r="C904" s="72">
        <f t="shared" si="244"/>
        <v>0</v>
      </c>
      <c r="D904" s="72">
        <v>0</v>
      </c>
      <c r="E904" s="72">
        <f>152-152</f>
        <v>0</v>
      </c>
      <c r="F904" s="72">
        <v>0</v>
      </c>
      <c r="G904" s="72">
        <v>0</v>
      </c>
      <c r="H904" s="72">
        <v>0</v>
      </c>
      <c r="I904" s="72">
        <v>0</v>
      </c>
    </row>
    <row r="905" spans="1:9" s="27" customFormat="1" ht="14" x14ac:dyDescent="0.3">
      <c r="A905" s="306"/>
      <c r="B905" s="26" t="s">
        <v>22</v>
      </c>
      <c r="C905" s="72">
        <f t="shared" si="244"/>
        <v>0</v>
      </c>
      <c r="D905" s="72">
        <v>0</v>
      </c>
      <c r="E905" s="72">
        <f>152-152</f>
        <v>0</v>
      </c>
      <c r="F905" s="72">
        <v>0</v>
      </c>
      <c r="G905" s="72">
        <v>0</v>
      </c>
      <c r="H905" s="72">
        <v>0</v>
      </c>
      <c r="I905" s="72">
        <v>0</v>
      </c>
    </row>
    <row r="906" spans="1:9" s="211" customFormat="1" ht="12.75" customHeight="1" x14ac:dyDescent="0.25">
      <c r="A906" s="213" t="s">
        <v>522</v>
      </c>
      <c r="B906" s="24" t="s">
        <v>21</v>
      </c>
      <c r="C906" s="72">
        <f t="shared" si="244"/>
        <v>60</v>
      </c>
      <c r="D906" s="72">
        <v>0</v>
      </c>
      <c r="E906" s="72">
        <v>60</v>
      </c>
      <c r="F906" s="72">
        <v>0</v>
      </c>
      <c r="G906" s="72">
        <v>0</v>
      </c>
      <c r="H906" s="72">
        <v>0</v>
      </c>
      <c r="I906" s="72">
        <v>0</v>
      </c>
    </row>
    <row r="907" spans="1:9" s="27" customFormat="1" ht="14" x14ac:dyDescent="0.3">
      <c r="A907" s="306"/>
      <c r="B907" s="26" t="s">
        <v>22</v>
      </c>
      <c r="C907" s="72">
        <f t="shared" si="244"/>
        <v>60</v>
      </c>
      <c r="D907" s="72">
        <v>0</v>
      </c>
      <c r="E907" s="72">
        <v>60</v>
      </c>
      <c r="F907" s="72">
        <v>0</v>
      </c>
      <c r="G907" s="72">
        <v>0</v>
      </c>
      <c r="H907" s="72">
        <v>0</v>
      </c>
      <c r="I907" s="72">
        <v>0</v>
      </c>
    </row>
    <row r="908" spans="1:9" s="212" customFormat="1" ht="12.75" customHeight="1" x14ac:dyDescent="0.25">
      <c r="A908" s="66" t="s">
        <v>523</v>
      </c>
      <c r="B908" s="63" t="s">
        <v>21</v>
      </c>
      <c r="C908" s="64">
        <f t="shared" si="244"/>
        <v>800</v>
      </c>
      <c r="D908" s="64">
        <v>0</v>
      </c>
      <c r="E908" s="64">
        <v>800</v>
      </c>
      <c r="F908" s="64">
        <v>0</v>
      </c>
      <c r="G908" s="64">
        <v>0</v>
      </c>
      <c r="H908" s="64">
        <v>0</v>
      </c>
      <c r="I908" s="64">
        <v>0</v>
      </c>
    </row>
    <row r="909" spans="1:9" s="27" customFormat="1" ht="14" x14ac:dyDescent="0.3">
      <c r="A909" s="306"/>
      <c r="B909" s="26" t="s">
        <v>22</v>
      </c>
      <c r="C909" s="72">
        <f t="shared" si="244"/>
        <v>800</v>
      </c>
      <c r="D909" s="72">
        <v>0</v>
      </c>
      <c r="E909" s="72">
        <v>800</v>
      </c>
      <c r="F909" s="72">
        <v>0</v>
      </c>
      <c r="G909" s="72">
        <v>0</v>
      </c>
      <c r="H909" s="72">
        <v>0</v>
      </c>
      <c r="I909" s="72">
        <v>0</v>
      </c>
    </row>
    <row r="910" spans="1:9" s="212" customFormat="1" ht="12.75" customHeight="1" x14ac:dyDescent="0.25">
      <c r="A910" s="66" t="s">
        <v>525</v>
      </c>
      <c r="B910" s="63" t="s">
        <v>21</v>
      </c>
      <c r="C910" s="64">
        <f t="shared" si="244"/>
        <v>600</v>
      </c>
      <c r="D910" s="64">
        <v>0</v>
      </c>
      <c r="E910" s="64">
        <v>600</v>
      </c>
      <c r="F910" s="64">
        <v>0</v>
      </c>
      <c r="G910" s="64">
        <v>0</v>
      </c>
      <c r="H910" s="64">
        <v>0</v>
      </c>
      <c r="I910" s="64">
        <v>0</v>
      </c>
    </row>
    <row r="911" spans="1:9" s="27" customFormat="1" ht="14" x14ac:dyDescent="0.3">
      <c r="A911" s="306"/>
      <c r="B911" s="26" t="s">
        <v>22</v>
      </c>
      <c r="C911" s="72">
        <f t="shared" si="244"/>
        <v>600</v>
      </c>
      <c r="D911" s="72">
        <v>0</v>
      </c>
      <c r="E911" s="72">
        <v>600</v>
      </c>
      <c r="F911" s="72">
        <v>0</v>
      </c>
      <c r="G911" s="72">
        <v>0</v>
      </c>
      <c r="H911" s="72">
        <v>0</v>
      </c>
      <c r="I911" s="72">
        <v>0</v>
      </c>
    </row>
    <row r="912" spans="1:9" s="211" customFormat="1" ht="12.75" customHeight="1" x14ac:dyDescent="0.25">
      <c r="A912" s="28" t="s">
        <v>758</v>
      </c>
      <c r="B912" s="24" t="s">
        <v>21</v>
      </c>
      <c r="C912" s="72">
        <f t="shared" si="244"/>
        <v>130</v>
      </c>
      <c r="D912" s="72">
        <v>0</v>
      </c>
      <c r="E912" s="72">
        <v>130</v>
      </c>
      <c r="F912" s="72">
        <v>0</v>
      </c>
      <c r="G912" s="72">
        <v>0</v>
      </c>
      <c r="H912" s="72">
        <v>0</v>
      </c>
      <c r="I912" s="72">
        <v>0</v>
      </c>
    </row>
    <row r="913" spans="1:9" s="27" customFormat="1" ht="14" x14ac:dyDescent="0.3">
      <c r="A913" s="306"/>
      <c r="B913" s="26" t="s">
        <v>22</v>
      </c>
      <c r="C913" s="72">
        <f t="shared" si="244"/>
        <v>130</v>
      </c>
      <c r="D913" s="72">
        <v>0</v>
      </c>
      <c r="E913" s="72">
        <v>130</v>
      </c>
      <c r="F913" s="72">
        <v>0</v>
      </c>
      <c r="G913" s="72">
        <v>0</v>
      </c>
      <c r="H913" s="72">
        <v>0</v>
      </c>
      <c r="I913" s="72">
        <v>0</v>
      </c>
    </row>
    <row r="914" spans="1:9" s="211" customFormat="1" ht="12.75" customHeight="1" x14ac:dyDescent="0.25">
      <c r="A914" s="28" t="s">
        <v>832</v>
      </c>
      <c r="B914" s="24" t="s">
        <v>21</v>
      </c>
      <c r="C914" s="72">
        <f t="shared" si="244"/>
        <v>9</v>
      </c>
      <c r="D914" s="72">
        <v>0</v>
      </c>
      <c r="E914" s="72">
        <v>9</v>
      </c>
      <c r="F914" s="72">
        <v>0</v>
      </c>
      <c r="G914" s="72">
        <v>0</v>
      </c>
      <c r="H914" s="72">
        <v>0</v>
      </c>
      <c r="I914" s="72">
        <v>0</v>
      </c>
    </row>
    <row r="915" spans="1:9" s="27" customFormat="1" ht="14" x14ac:dyDescent="0.3">
      <c r="A915" s="306"/>
      <c r="B915" s="26" t="s">
        <v>22</v>
      </c>
      <c r="C915" s="72">
        <f t="shared" si="244"/>
        <v>9</v>
      </c>
      <c r="D915" s="72">
        <v>0</v>
      </c>
      <c r="E915" s="72">
        <v>9</v>
      </c>
      <c r="F915" s="72">
        <v>0</v>
      </c>
      <c r="G915" s="72">
        <v>0</v>
      </c>
      <c r="H915" s="72">
        <v>0</v>
      </c>
      <c r="I915" s="72">
        <v>0</v>
      </c>
    </row>
    <row r="916" spans="1:9" s="211" customFormat="1" ht="12.75" customHeight="1" x14ac:dyDescent="0.25">
      <c r="A916" s="28" t="s">
        <v>833</v>
      </c>
      <c r="B916" s="24" t="s">
        <v>21</v>
      </c>
      <c r="C916" s="72">
        <f t="shared" si="244"/>
        <v>11</v>
      </c>
      <c r="D916" s="72">
        <v>0</v>
      </c>
      <c r="E916" s="72">
        <v>11</v>
      </c>
      <c r="F916" s="72">
        <v>0</v>
      </c>
      <c r="G916" s="72">
        <v>0</v>
      </c>
      <c r="H916" s="72">
        <v>0</v>
      </c>
      <c r="I916" s="72">
        <v>0</v>
      </c>
    </row>
    <row r="917" spans="1:9" s="27" customFormat="1" ht="14" x14ac:dyDescent="0.3">
      <c r="A917" s="306"/>
      <c r="B917" s="26" t="s">
        <v>22</v>
      </c>
      <c r="C917" s="72">
        <f t="shared" si="244"/>
        <v>11</v>
      </c>
      <c r="D917" s="72">
        <v>0</v>
      </c>
      <c r="E917" s="72">
        <v>11</v>
      </c>
      <c r="F917" s="72">
        <v>0</v>
      </c>
      <c r="G917" s="72">
        <v>0</v>
      </c>
      <c r="H917" s="72">
        <v>0</v>
      </c>
      <c r="I917" s="72">
        <v>0</v>
      </c>
    </row>
    <row r="918" spans="1:9" s="211" customFormat="1" ht="12.75" customHeight="1" x14ac:dyDescent="0.25">
      <c r="A918" s="28" t="s">
        <v>834</v>
      </c>
      <c r="B918" s="24" t="s">
        <v>21</v>
      </c>
      <c r="C918" s="72">
        <f t="shared" si="244"/>
        <v>8.5</v>
      </c>
      <c r="D918" s="72">
        <v>0</v>
      </c>
      <c r="E918" s="72">
        <v>8.5</v>
      </c>
      <c r="F918" s="72">
        <v>0</v>
      </c>
      <c r="G918" s="72">
        <v>0</v>
      </c>
      <c r="H918" s="72">
        <v>0</v>
      </c>
      <c r="I918" s="72">
        <v>0</v>
      </c>
    </row>
    <row r="919" spans="1:9" s="27" customFormat="1" ht="14" x14ac:dyDescent="0.3">
      <c r="A919" s="306"/>
      <c r="B919" s="26" t="s">
        <v>22</v>
      </c>
      <c r="C919" s="72">
        <f t="shared" si="244"/>
        <v>8.5</v>
      </c>
      <c r="D919" s="72">
        <v>0</v>
      </c>
      <c r="E919" s="72">
        <v>8.5</v>
      </c>
      <c r="F919" s="72">
        <v>0</v>
      </c>
      <c r="G919" s="72">
        <v>0</v>
      </c>
      <c r="H919" s="72">
        <v>0</v>
      </c>
      <c r="I919" s="72">
        <v>0</v>
      </c>
    </row>
    <row r="920" spans="1:9" s="211" customFormat="1" ht="12.75" customHeight="1" x14ac:dyDescent="0.25">
      <c r="A920" s="28" t="s">
        <v>835</v>
      </c>
      <c r="B920" s="24" t="s">
        <v>21</v>
      </c>
      <c r="C920" s="72">
        <f t="shared" si="244"/>
        <v>7</v>
      </c>
      <c r="D920" s="72">
        <v>0</v>
      </c>
      <c r="E920" s="72">
        <v>7</v>
      </c>
      <c r="F920" s="72">
        <v>0</v>
      </c>
      <c r="G920" s="72">
        <v>0</v>
      </c>
      <c r="H920" s="72">
        <v>0</v>
      </c>
      <c r="I920" s="72">
        <v>0</v>
      </c>
    </row>
    <row r="921" spans="1:9" s="27" customFormat="1" ht="14" x14ac:dyDescent="0.3">
      <c r="A921" s="306"/>
      <c r="B921" s="26" t="s">
        <v>22</v>
      </c>
      <c r="C921" s="72">
        <f t="shared" si="244"/>
        <v>7</v>
      </c>
      <c r="D921" s="72">
        <v>0</v>
      </c>
      <c r="E921" s="72">
        <v>7</v>
      </c>
      <c r="F921" s="72">
        <v>0</v>
      </c>
      <c r="G921" s="72">
        <v>0</v>
      </c>
      <c r="H921" s="72">
        <v>0</v>
      </c>
      <c r="I921" s="72">
        <v>0</v>
      </c>
    </row>
    <row r="922" spans="1:9" s="211" customFormat="1" ht="12.75" customHeight="1" x14ac:dyDescent="0.25">
      <c r="A922" s="28" t="s">
        <v>521</v>
      </c>
      <c r="B922" s="24" t="s">
        <v>21</v>
      </c>
      <c r="C922" s="72">
        <f t="shared" si="244"/>
        <v>92</v>
      </c>
      <c r="D922" s="72">
        <v>0</v>
      </c>
      <c r="E922" s="72">
        <v>92</v>
      </c>
      <c r="F922" s="72">
        <v>0</v>
      </c>
      <c r="G922" s="72">
        <v>0</v>
      </c>
      <c r="H922" s="72">
        <v>0</v>
      </c>
      <c r="I922" s="72">
        <v>0</v>
      </c>
    </row>
    <row r="923" spans="1:9" s="27" customFormat="1" ht="14" x14ac:dyDescent="0.3">
      <c r="A923" s="306"/>
      <c r="B923" s="26" t="s">
        <v>22</v>
      </c>
      <c r="C923" s="72">
        <f t="shared" si="244"/>
        <v>92</v>
      </c>
      <c r="D923" s="72">
        <v>0</v>
      </c>
      <c r="E923" s="72">
        <v>92</v>
      </c>
      <c r="F923" s="72">
        <v>0</v>
      </c>
      <c r="G923" s="72">
        <v>0</v>
      </c>
      <c r="H923" s="72">
        <v>0</v>
      </c>
      <c r="I923" s="72">
        <v>0</v>
      </c>
    </row>
    <row r="924" spans="1:9" s="211" customFormat="1" ht="12.75" customHeight="1" x14ac:dyDescent="0.25">
      <c r="A924" s="28" t="s">
        <v>521</v>
      </c>
      <c r="B924" s="24" t="s">
        <v>21</v>
      </c>
      <c r="C924" s="72">
        <f t="shared" si="244"/>
        <v>33</v>
      </c>
      <c r="D924" s="72">
        <v>0</v>
      </c>
      <c r="E924" s="72">
        <v>33</v>
      </c>
      <c r="F924" s="72">
        <v>0</v>
      </c>
      <c r="G924" s="72">
        <v>0</v>
      </c>
      <c r="H924" s="72">
        <v>0</v>
      </c>
      <c r="I924" s="72">
        <v>0</v>
      </c>
    </row>
    <row r="925" spans="1:9" s="27" customFormat="1" ht="14" x14ac:dyDescent="0.3">
      <c r="A925" s="306"/>
      <c r="B925" s="26" t="s">
        <v>22</v>
      </c>
      <c r="C925" s="72">
        <f t="shared" si="244"/>
        <v>33</v>
      </c>
      <c r="D925" s="72">
        <v>0</v>
      </c>
      <c r="E925" s="72">
        <v>33</v>
      </c>
      <c r="F925" s="72">
        <v>0</v>
      </c>
      <c r="G925" s="72">
        <v>0</v>
      </c>
      <c r="H925" s="72">
        <v>0</v>
      </c>
      <c r="I925" s="72">
        <v>0</v>
      </c>
    </row>
    <row r="926" spans="1:9" s="211" customFormat="1" ht="12.75" customHeight="1" x14ac:dyDescent="0.25">
      <c r="A926" s="28" t="s">
        <v>836</v>
      </c>
      <c r="B926" s="24" t="s">
        <v>21</v>
      </c>
      <c r="C926" s="72">
        <f t="shared" si="244"/>
        <v>38.5</v>
      </c>
      <c r="D926" s="72">
        <v>0</v>
      </c>
      <c r="E926" s="72">
        <v>38.5</v>
      </c>
      <c r="F926" s="72">
        <v>0</v>
      </c>
      <c r="G926" s="72">
        <v>0</v>
      </c>
      <c r="H926" s="72">
        <v>0</v>
      </c>
      <c r="I926" s="72">
        <v>0</v>
      </c>
    </row>
    <row r="927" spans="1:9" s="27" customFormat="1" ht="14" x14ac:dyDescent="0.3">
      <c r="A927" s="306"/>
      <c r="B927" s="26" t="s">
        <v>22</v>
      </c>
      <c r="C927" s="72">
        <f t="shared" si="244"/>
        <v>38.5</v>
      </c>
      <c r="D927" s="72">
        <v>0</v>
      </c>
      <c r="E927" s="72">
        <v>38.5</v>
      </c>
      <c r="F927" s="72">
        <v>0</v>
      </c>
      <c r="G927" s="72">
        <v>0</v>
      </c>
      <c r="H927" s="72">
        <v>0</v>
      </c>
      <c r="I927" s="72">
        <v>0</v>
      </c>
    </row>
    <row r="928" spans="1:9" s="95" customFormat="1" ht="26" x14ac:dyDescent="0.3">
      <c r="A928" s="129" t="s">
        <v>165</v>
      </c>
      <c r="B928" s="130" t="s">
        <v>21</v>
      </c>
      <c r="C928" s="131">
        <f t="shared" si="244"/>
        <v>8433.2999999999993</v>
      </c>
      <c r="D928" s="131">
        <f>D930+D932+D934+D936+D938+D940+D942+D944+D946+D948+D950+D952+D954+D956+D958+D960+D962+D964+D966+D968+D970+D972+D974+D976+D978+D980+D982+D984+D986+D988+D990+D992</f>
        <v>197.3</v>
      </c>
      <c r="E928" s="131">
        <f t="shared" ref="E928:I929" si="258">E930+E932+E934+E936+E938+E940+E942+E944+E946+E948+E950+E952+E954+E956+E958+E960+E962+E964+E966+E968+E970+E972+E974+E976+E978+E980+E982+E984+E986+E988+E990+E992</f>
        <v>8236</v>
      </c>
      <c r="F928" s="131">
        <f t="shared" si="258"/>
        <v>0</v>
      </c>
      <c r="G928" s="131">
        <f t="shared" si="258"/>
        <v>0</v>
      </c>
      <c r="H928" s="131">
        <f t="shared" si="258"/>
        <v>0</v>
      </c>
      <c r="I928" s="131">
        <f t="shared" si="258"/>
        <v>0</v>
      </c>
    </row>
    <row r="929" spans="1:9" s="95" customFormat="1" ht="13" x14ac:dyDescent="0.3">
      <c r="A929" s="132"/>
      <c r="B929" s="133" t="s">
        <v>22</v>
      </c>
      <c r="C929" s="131">
        <f t="shared" si="244"/>
        <v>8433.2999999999993</v>
      </c>
      <c r="D929" s="131">
        <f>D931+D933+D935+D937+D939+D941+D943+D945+D947+D949+D951+D953+D955+D957+D959+D961+D963+D965+D967+D969+D971+D973+D975+D977+D979+D981+D983+D985+D987+D989+D991+D993</f>
        <v>197.3</v>
      </c>
      <c r="E929" s="131">
        <f t="shared" si="258"/>
        <v>8236</v>
      </c>
      <c r="F929" s="131">
        <f t="shared" si="258"/>
        <v>0</v>
      </c>
      <c r="G929" s="131">
        <f t="shared" si="258"/>
        <v>0</v>
      </c>
      <c r="H929" s="131">
        <f t="shared" si="258"/>
        <v>0</v>
      </c>
      <c r="I929" s="131">
        <f t="shared" si="258"/>
        <v>0</v>
      </c>
    </row>
    <row r="930" spans="1:9" s="212" customFormat="1" ht="14" x14ac:dyDescent="0.3">
      <c r="A930" s="435" t="s">
        <v>310</v>
      </c>
      <c r="B930" s="63" t="s">
        <v>21</v>
      </c>
      <c r="C930" s="64">
        <f t="shared" ref="C930:C1055" si="259">D930+E930+F930+G930+H930+I930</f>
        <v>82</v>
      </c>
      <c r="D930" s="64">
        <v>41</v>
      </c>
      <c r="E930" s="64">
        <v>41</v>
      </c>
      <c r="F930" s="64">
        <v>0</v>
      </c>
      <c r="G930" s="64">
        <v>0</v>
      </c>
      <c r="H930" s="64">
        <v>0</v>
      </c>
      <c r="I930" s="64">
        <v>0</v>
      </c>
    </row>
    <row r="931" spans="1:9" s="20" customFormat="1" x14ac:dyDescent="0.25">
      <c r="A931" s="12"/>
      <c r="B931" s="62" t="s">
        <v>22</v>
      </c>
      <c r="C931" s="64">
        <f t="shared" si="259"/>
        <v>82</v>
      </c>
      <c r="D931" s="64">
        <v>41</v>
      </c>
      <c r="E931" s="64">
        <v>41</v>
      </c>
      <c r="F931" s="64">
        <v>0</v>
      </c>
      <c r="G931" s="64">
        <v>0</v>
      </c>
      <c r="H931" s="64">
        <v>0</v>
      </c>
      <c r="I931" s="64">
        <v>0</v>
      </c>
    </row>
    <row r="932" spans="1:9" s="212" customFormat="1" ht="14" x14ac:dyDescent="0.3">
      <c r="A932" s="435" t="s">
        <v>311</v>
      </c>
      <c r="B932" s="63" t="s">
        <v>21</v>
      </c>
      <c r="C932" s="64">
        <f t="shared" si="259"/>
        <v>31.4</v>
      </c>
      <c r="D932" s="64">
        <v>31.4</v>
      </c>
      <c r="E932" s="64">
        <v>0</v>
      </c>
      <c r="F932" s="64">
        <v>0</v>
      </c>
      <c r="G932" s="64">
        <v>0</v>
      </c>
      <c r="H932" s="64">
        <v>0</v>
      </c>
      <c r="I932" s="64">
        <v>0</v>
      </c>
    </row>
    <row r="933" spans="1:9" s="20" customFormat="1" x14ac:dyDescent="0.25">
      <c r="A933" s="12"/>
      <c r="B933" s="62" t="s">
        <v>22</v>
      </c>
      <c r="C933" s="64">
        <f t="shared" si="259"/>
        <v>31.4</v>
      </c>
      <c r="D933" s="64">
        <v>31.4</v>
      </c>
      <c r="E933" s="64">
        <v>0</v>
      </c>
      <c r="F933" s="64">
        <v>0</v>
      </c>
      <c r="G933" s="64">
        <v>0</v>
      </c>
      <c r="H933" s="64">
        <v>0</v>
      </c>
      <c r="I933" s="64">
        <v>0</v>
      </c>
    </row>
    <row r="934" spans="1:9" s="212" customFormat="1" ht="14" x14ac:dyDescent="0.3">
      <c r="A934" s="488" t="s">
        <v>331</v>
      </c>
      <c r="B934" s="63" t="s">
        <v>21</v>
      </c>
      <c r="C934" s="64">
        <f t="shared" si="259"/>
        <v>49</v>
      </c>
      <c r="D934" s="64">
        <v>49</v>
      </c>
      <c r="E934" s="64">
        <v>0</v>
      </c>
      <c r="F934" s="64">
        <v>0</v>
      </c>
      <c r="G934" s="64">
        <v>0</v>
      </c>
      <c r="H934" s="64">
        <v>0</v>
      </c>
      <c r="I934" s="64">
        <v>0</v>
      </c>
    </row>
    <row r="935" spans="1:9" s="20" customFormat="1" x14ac:dyDescent="0.25">
      <c r="A935" s="12"/>
      <c r="B935" s="62" t="s">
        <v>22</v>
      </c>
      <c r="C935" s="64">
        <f t="shared" si="259"/>
        <v>49</v>
      </c>
      <c r="D935" s="64">
        <v>49</v>
      </c>
      <c r="E935" s="64">
        <v>0</v>
      </c>
      <c r="F935" s="64">
        <v>0</v>
      </c>
      <c r="G935" s="64">
        <v>0</v>
      </c>
      <c r="H935" s="64">
        <v>0</v>
      </c>
      <c r="I935" s="64">
        <v>0</v>
      </c>
    </row>
    <row r="936" spans="1:9" s="212" customFormat="1" ht="14" x14ac:dyDescent="0.3">
      <c r="A936" s="435" t="s">
        <v>312</v>
      </c>
      <c r="B936" s="63" t="s">
        <v>21</v>
      </c>
      <c r="C936" s="64">
        <f t="shared" si="259"/>
        <v>6</v>
      </c>
      <c r="D936" s="64">
        <v>6</v>
      </c>
      <c r="E936" s="64">
        <v>0</v>
      </c>
      <c r="F936" s="64">
        <v>0</v>
      </c>
      <c r="G936" s="64">
        <v>0</v>
      </c>
      <c r="H936" s="64">
        <v>0</v>
      </c>
      <c r="I936" s="64">
        <v>0</v>
      </c>
    </row>
    <row r="937" spans="1:9" s="20" customFormat="1" x14ac:dyDescent="0.25">
      <c r="A937" s="12"/>
      <c r="B937" s="62" t="s">
        <v>22</v>
      </c>
      <c r="C937" s="64">
        <f t="shared" si="259"/>
        <v>6</v>
      </c>
      <c r="D937" s="64">
        <v>6</v>
      </c>
      <c r="E937" s="64">
        <v>0</v>
      </c>
      <c r="F937" s="64">
        <v>0</v>
      </c>
      <c r="G937" s="64">
        <v>0</v>
      </c>
      <c r="H937" s="64">
        <v>0</v>
      </c>
      <c r="I937" s="64">
        <v>0</v>
      </c>
    </row>
    <row r="938" spans="1:9" s="212" customFormat="1" ht="14" x14ac:dyDescent="0.3">
      <c r="A938" s="435" t="s">
        <v>313</v>
      </c>
      <c r="B938" s="63" t="s">
        <v>21</v>
      </c>
      <c r="C938" s="64">
        <f t="shared" si="259"/>
        <v>11.8</v>
      </c>
      <c r="D938" s="64">
        <v>11.8</v>
      </c>
      <c r="E938" s="64">
        <v>0</v>
      </c>
      <c r="F938" s="64">
        <v>0</v>
      </c>
      <c r="G938" s="64">
        <v>0</v>
      </c>
      <c r="H938" s="64">
        <v>0</v>
      </c>
      <c r="I938" s="64">
        <v>0</v>
      </c>
    </row>
    <row r="939" spans="1:9" s="20" customFormat="1" x14ac:dyDescent="0.25">
      <c r="A939" s="12"/>
      <c r="B939" s="62" t="s">
        <v>22</v>
      </c>
      <c r="C939" s="64">
        <f t="shared" si="259"/>
        <v>11.8</v>
      </c>
      <c r="D939" s="64">
        <v>11.8</v>
      </c>
      <c r="E939" s="64">
        <v>0</v>
      </c>
      <c r="F939" s="64">
        <v>0</v>
      </c>
      <c r="G939" s="64">
        <v>0</v>
      </c>
      <c r="H939" s="64">
        <v>0</v>
      </c>
      <c r="I939" s="64">
        <v>0</v>
      </c>
    </row>
    <row r="940" spans="1:9" s="212" customFormat="1" ht="16.5" customHeight="1" x14ac:dyDescent="0.25">
      <c r="A940" s="508" t="s">
        <v>387</v>
      </c>
      <c r="B940" s="63" t="s">
        <v>21</v>
      </c>
      <c r="C940" s="64">
        <f t="shared" si="259"/>
        <v>50</v>
      </c>
      <c r="D940" s="64">
        <v>50</v>
      </c>
      <c r="E940" s="64">
        <v>0</v>
      </c>
      <c r="F940" s="64">
        <v>0</v>
      </c>
      <c r="G940" s="64">
        <v>0</v>
      </c>
      <c r="H940" s="64">
        <v>0</v>
      </c>
      <c r="I940" s="64">
        <v>0</v>
      </c>
    </row>
    <row r="941" spans="1:9" s="20" customFormat="1" x14ac:dyDescent="0.25">
      <c r="A941" s="12"/>
      <c r="B941" s="62" t="s">
        <v>22</v>
      </c>
      <c r="C941" s="64">
        <f t="shared" si="259"/>
        <v>50</v>
      </c>
      <c r="D941" s="64">
        <v>50</v>
      </c>
      <c r="E941" s="64">
        <v>0</v>
      </c>
      <c r="F941" s="64">
        <v>0</v>
      </c>
      <c r="G941" s="64">
        <v>0</v>
      </c>
      <c r="H941" s="64">
        <v>0</v>
      </c>
      <c r="I941" s="64">
        <v>0</v>
      </c>
    </row>
    <row r="942" spans="1:9" s="212" customFormat="1" ht="14" x14ac:dyDescent="0.3">
      <c r="A942" s="471" t="s">
        <v>388</v>
      </c>
      <c r="B942" s="63" t="s">
        <v>21</v>
      </c>
      <c r="C942" s="64">
        <f t="shared" si="259"/>
        <v>8.1</v>
      </c>
      <c r="D942" s="64">
        <v>8.1</v>
      </c>
      <c r="E942" s="64">
        <v>0</v>
      </c>
      <c r="F942" s="64">
        <v>0</v>
      </c>
      <c r="G942" s="64">
        <v>0</v>
      </c>
      <c r="H942" s="64">
        <v>0</v>
      </c>
      <c r="I942" s="64">
        <v>0</v>
      </c>
    </row>
    <row r="943" spans="1:9" s="20" customFormat="1" x14ac:dyDescent="0.25">
      <c r="A943" s="12"/>
      <c r="B943" s="62" t="s">
        <v>22</v>
      </c>
      <c r="C943" s="64">
        <f t="shared" si="259"/>
        <v>8.1</v>
      </c>
      <c r="D943" s="64">
        <v>8.1</v>
      </c>
      <c r="E943" s="64">
        <v>0</v>
      </c>
      <c r="F943" s="64">
        <v>0</v>
      </c>
      <c r="G943" s="64">
        <v>0</v>
      </c>
      <c r="H943" s="64">
        <v>0</v>
      </c>
      <c r="I943" s="64">
        <v>0</v>
      </c>
    </row>
    <row r="944" spans="1:9" s="212" customFormat="1" x14ac:dyDescent="0.25">
      <c r="A944" s="507" t="s">
        <v>436</v>
      </c>
      <c r="B944" s="63" t="s">
        <v>21</v>
      </c>
      <c r="C944" s="64">
        <f t="shared" si="259"/>
        <v>16</v>
      </c>
      <c r="D944" s="64">
        <v>0</v>
      </c>
      <c r="E944" s="64">
        <v>16</v>
      </c>
      <c r="F944" s="64">
        <v>0</v>
      </c>
      <c r="G944" s="64">
        <v>0</v>
      </c>
      <c r="H944" s="64">
        <v>0</v>
      </c>
      <c r="I944" s="64">
        <v>0</v>
      </c>
    </row>
    <row r="945" spans="1:9" s="20" customFormat="1" x14ac:dyDescent="0.25">
      <c r="A945" s="12"/>
      <c r="B945" s="62" t="s">
        <v>22</v>
      </c>
      <c r="C945" s="64">
        <f t="shared" si="259"/>
        <v>16</v>
      </c>
      <c r="D945" s="64">
        <v>0</v>
      </c>
      <c r="E945" s="64">
        <v>16</v>
      </c>
      <c r="F945" s="64">
        <v>0</v>
      </c>
      <c r="G945" s="64">
        <v>0</v>
      </c>
      <c r="H945" s="64">
        <v>0</v>
      </c>
      <c r="I945" s="64">
        <v>0</v>
      </c>
    </row>
    <row r="946" spans="1:9" s="212" customFormat="1" ht="14" x14ac:dyDescent="0.3">
      <c r="A946" s="435" t="s">
        <v>465</v>
      </c>
      <c r="B946" s="63" t="s">
        <v>21</v>
      </c>
      <c r="C946" s="64">
        <f t="shared" si="259"/>
        <v>36</v>
      </c>
      <c r="D946" s="64">
        <v>0</v>
      </c>
      <c r="E946" s="64">
        <v>36</v>
      </c>
      <c r="F946" s="64">
        <v>0</v>
      </c>
      <c r="G946" s="64">
        <v>0</v>
      </c>
      <c r="H946" s="64">
        <v>0</v>
      </c>
      <c r="I946" s="64">
        <v>0</v>
      </c>
    </row>
    <row r="947" spans="1:9" s="20" customFormat="1" x14ac:dyDescent="0.25">
      <c r="A947" s="12"/>
      <c r="B947" s="62" t="s">
        <v>22</v>
      </c>
      <c r="C947" s="64">
        <f t="shared" si="259"/>
        <v>36</v>
      </c>
      <c r="D947" s="64">
        <v>0</v>
      </c>
      <c r="E947" s="64">
        <v>36</v>
      </c>
      <c r="F947" s="64">
        <v>0</v>
      </c>
      <c r="G947" s="64">
        <v>0</v>
      </c>
      <c r="H947" s="64">
        <v>0</v>
      </c>
      <c r="I947" s="64">
        <v>0</v>
      </c>
    </row>
    <row r="948" spans="1:9" s="212" customFormat="1" ht="14" x14ac:dyDescent="0.3">
      <c r="A948" s="435" t="s">
        <v>466</v>
      </c>
      <c r="B948" s="63" t="s">
        <v>21</v>
      </c>
      <c r="C948" s="64">
        <f t="shared" si="259"/>
        <v>37</v>
      </c>
      <c r="D948" s="64">
        <v>0</v>
      </c>
      <c r="E948" s="64">
        <v>37</v>
      </c>
      <c r="F948" s="64">
        <v>0</v>
      </c>
      <c r="G948" s="64">
        <v>0</v>
      </c>
      <c r="H948" s="64">
        <v>0</v>
      </c>
      <c r="I948" s="64">
        <v>0</v>
      </c>
    </row>
    <row r="949" spans="1:9" s="20" customFormat="1" x14ac:dyDescent="0.25">
      <c r="A949" s="12"/>
      <c r="B949" s="62" t="s">
        <v>22</v>
      </c>
      <c r="C949" s="64">
        <f t="shared" si="259"/>
        <v>37</v>
      </c>
      <c r="D949" s="64">
        <v>0</v>
      </c>
      <c r="E949" s="64">
        <v>37</v>
      </c>
      <c r="F949" s="64">
        <v>0</v>
      </c>
      <c r="G949" s="64">
        <v>0</v>
      </c>
      <c r="H949" s="64">
        <v>0</v>
      </c>
      <c r="I949" s="64">
        <v>0</v>
      </c>
    </row>
    <row r="950" spans="1:9" s="212" customFormat="1" ht="14" x14ac:dyDescent="0.3">
      <c r="A950" s="435" t="s">
        <v>467</v>
      </c>
      <c r="B950" s="63" t="s">
        <v>21</v>
      </c>
      <c r="C950" s="64">
        <f t="shared" si="259"/>
        <v>12</v>
      </c>
      <c r="D950" s="64">
        <v>0</v>
      </c>
      <c r="E950" s="64">
        <v>12</v>
      </c>
      <c r="F950" s="64">
        <v>0</v>
      </c>
      <c r="G950" s="64">
        <v>0</v>
      </c>
      <c r="H950" s="64">
        <v>0</v>
      </c>
      <c r="I950" s="64">
        <v>0</v>
      </c>
    </row>
    <row r="951" spans="1:9" s="20" customFormat="1" x14ac:dyDescent="0.25">
      <c r="A951" s="12"/>
      <c r="B951" s="62" t="s">
        <v>22</v>
      </c>
      <c r="C951" s="64">
        <f t="shared" si="259"/>
        <v>12</v>
      </c>
      <c r="D951" s="64">
        <v>0</v>
      </c>
      <c r="E951" s="64">
        <v>12</v>
      </c>
      <c r="F951" s="64">
        <v>0</v>
      </c>
      <c r="G951" s="64">
        <v>0</v>
      </c>
      <c r="H951" s="64">
        <v>0</v>
      </c>
      <c r="I951" s="64">
        <v>0</v>
      </c>
    </row>
    <row r="952" spans="1:9" s="212" customFormat="1" ht="14" x14ac:dyDescent="0.25">
      <c r="A952" s="461" t="s">
        <v>800</v>
      </c>
      <c r="B952" s="63" t="s">
        <v>21</v>
      </c>
      <c r="C952" s="64">
        <f t="shared" si="259"/>
        <v>2047</v>
      </c>
      <c r="D952" s="64">
        <v>0</v>
      </c>
      <c r="E952" s="64">
        <v>2047</v>
      </c>
      <c r="F952" s="64">
        <v>0</v>
      </c>
      <c r="G952" s="64">
        <v>0</v>
      </c>
      <c r="H952" s="64">
        <v>0</v>
      </c>
      <c r="I952" s="64">
        <v>0</v>
      </c>
    </row>
    <row r="953" spans="1:9" s="20" customFormat="1" x14ac:dyDescent="0.25">
      <c r="A953" s="12"/>
      <c r="B953" s="62" t="s">
        <v>22</v>
      </c>
      <c r="C953" s="64">
        <f t="shared" si="259"/>
        <v>2047</v>
      </c>
      <c r="D953" s="64">
        <v>0</v>
      </c>
      <c r="E953" s="64">
        <v>2047</v>
      </c>
      <c r="F953" s="64">
        <v>0</v>
      </c>
      <c r="G953" s="64">
        <v>0</v>
      </c>
      <c r="H953" s="64">
        <v>0</v>
      </c>
      <c r="I953" s="64">
        <v>0</v>
      </c>
    </row>
    <row r="954" spans="1:9" s="212" customFormat="1" ht="14" x14ac:dyDescent="0.25">
      <c r="A954" s="461" t="s">
        <v>801</v>
      </c>
      <c r="B954" s="63" t="s">
        <v>21</v>
      </c>
      <c r="C954" s="64">
        <f t="shared" si="259"/>
        <v>1700</v>
      </c>
      <c r="D954" s="64">
        <v>0</v>
      </c>
      <c r="E954" s="64">
        <v>1700</v>
      </c>
      <c r="F954" s="64">
        <v>0</v>
      </c>
      <c r="G954" s="64">
        <v>0</v>
      </c>
      <c r="H954" s="64">
        <v>0</v>
      </c>
      <c r="I954" s="64">
        <v>0</v>
      </c>
    </row>
    <row r="955" spans="1:9" s="20" customFormat="1" x14ac:dyDescent="0.25">
      <c r="A955" s="12"/>
      <c r="B955" s="62" t="s">
        <v>22</v>
      </c>
      <c r="C955" s="64">
        <f t="shared" si="259"/>
        <v>1700</v>
      </c>
      <c r="D955" s="64">
        <v>0</v>
      </c>
      <c r="E955" s="64">
        <v>1700</v>
      </c>
      <c r="F955" s="64">
        <v>0</v>
      </c>
      <c r="G955" s="64">
        <v>0</v>
      </c>
      <c r="H955" s="64">
        <v>0</v>
      </c>
      <c r="I955" s="64">
        <v>0</v>
      </c>
    </row>
    <row r="956" spans="1:9" s="212" customFormat="1" ht="28" x14ac:dyDescent="0.25">
      <c r="A956" s="461" t="s">
        <v>802</v>
      </c>
      <c r="B956" s="63" t="s">
        <v>21</v>
      </c>
      <c r="C956" s="64">
        <f t="shared" si="259"/>
        <v>708</v>
      </c>
      <c r="D956" s="64">
        <v>0</v>
      </c>
      <c r="E956" s="64">
        <v>708</v>
      </c>
      <c r="F956" s="64">
        <v>0</v>
      </c>
      <c r="G956" s="64">
        <v>0</v>
      </c>
      <c r="H956" s="64">
        <v>0</v>
      </c>
      <c r="I956" s="64">
        <v>0</v>
      </c>
    </row>
    <row r="957" spans="1:9" s="20" customFormat="1" x14ac:dyDescent="0.25">
      <c r="A957" s="12"/>
      <c r="B957" s="62" t="s">
        <v>22</v>
      </c>
      <c r="C957" s="64">
        <f t="shared" si="259"/>
        <v>708</v>
      </c>
      <c r="D957" s="64">
        <v>0</v>
      </c>
      <c r="E957" s="64">
        <v>708</v>
      </c>
      <c r="F957" s="64">
        <v>0</v>
      </c>
      <c r="G957" s="64">
        <v>0</v>
      </c>
      <c r="H957" s="64">
        <v>0</v>
      </c>
      <c r="I957" s="64">
        <v>0</v>
      </c>
    </row>
    <row r="958" spans="1:9" s="212" customFormat="1" ht="28" x14ac:dyDescent="0.25">
      <c r="A958" s="461" t="s">
        <v>803</v>
      </c>
      <c r="B958" s="63" t="s">
        <v>21</v>
      </c>
      <c r="C958" s="64">
        <f t="shared" si="259"/>
        <v>687</v>
      </c>
      <c r="D958" s="64">
        <v>0</v>
      </c>
      <c r="E958" s="64">
        <v>687</v>
      </c>
      <c r="F958" s="64">
        <v>0</v>
      </c>
      <c r="G958" s="64">
        <v>0</v>
      </c>
      <c r="H958" s="64">
        <v>0</v>
      </c>
      <c r="I958" s="64">
        <v>0</v>
      </c>
    </row>
    <row r="959" spans="1:9" s="20" customFormat="1" x14ac:dyDescent="0.25">
      <c r="A959" s="12"/>
      <c r="B959" s="62" t="s">
        <v>22</v>
      </c>
      <c r="C959" s="64">
        <f t="shared" si="259"/>
        <v>687</v>
      </c>
      <c r="D959" s="64">
        <v>0</v>
      </c>
      <c r="E959" s="64">
        <v>687</v>
      </c>
      <c r="F959" s="64">
        <v>0</v>
      </c>
      <c r="G959" s="64">
        <v>0</v>
      </c>
      <c r="H959" s="64">
        <v>0</v>
      </c>
      <c r="I959" s="64">
        <v>0</v>
      </c>
    </row>
    <row r="960" spans="1:9" s="212" customFormat="1" ht="14" x14ac:dyDescent="0.25">
      <c r="A960" s="461" t="s">
        <v>804</v>
      </c>
      <c r="B960" s="63" t="s">
        <v>21</v>
      </c>
      <c r="C960" s="64">
        <f t="shared" si="259"/>
        <v>560</v>
      </c>
      <c r="D960" s="64">
        <v>0</v>
      </c>
      <c r="E960" s="64">
        <v>560</v>
      </c>
      <c r="F960" s="64">
        <v>0</v>
      </c>
      <c r="G960" s="64">
        <v>0</v>
      </c>
      <c r="H960" s="64">
        <v>0</v>
      </c>
      <c r="I960" s="64">
        <v>0</v>
      </c>
    </row>
    <row r="961" spans="1:9" s="20" customFormat="1" x14ac:dyDescent="0.25">
      <c r="A961" s="12"/>
      <c r="B961" s="62" t="s">
        <v>22</v>
      </c>
      <c r="C961" s="64">
        <f t="shared" si="259"/>
        <v>560</v>
      </c>
      <c r="D961" s="64">
        <v>0</v>
      </c>
      <c r="E961" s="64">
        <v>560</v>
      </c>
      <c r="F961" s="64">
        <v>0</v>
      </c>
      <c r="G961" s="64">
        <v>0</v>
      </c>
      <c r="H961" s="64">
        <v>0</v>
      </c>
      <c r="I961" s="64">
        <v>0</v>
      </c>
    </row>
    <row r="962" spans="1:9" s="212" customFormat="1" ht="14" x14ac:dyDescent="0.25">
      <c r="A962" s="461" t="s">
        <v>805</v>
      </c>
      <c r="B962" s="63" t="s">
        <v>21</v>
      </c>
      <c r="C962" s="64">
        <f t="shared" si="259"/>
        <v>335</v>
      </c>
      <c r="D962" s="64">
        <v>0</v>
      </c>
      <c r="E962" s="64">
        <v>335</v>
      </c>
      <c r="F962" s="64">
        <v>0</v>
      </c>
      <c r="G962" s="64">
        <v>0</v>
      </c>
      <c r="H962" s="64">
        <v>0</v>
      </c>
      <c r="I962" s="64">
        <v>0</v>
      </c>
    </row>
    <row r="963" spans="1:9" s="20" customFormat="1" x14ac:dyDescent="0.25">
      <c r="A963" s="12"/>
      <c r="B963" s="62" t="s">
        <v>22</v>
      </c>
      <c r="C963" s="64">
        <f t="shared" si="259"/>
        <v>335</v>
      </c>
      <c r="D963" s="64">
        <v>0</v>
      </c>
      <c r="E963" s="64">
        <v>335</v>
      </c>
      <c r="F963" s="64">
        <v>0</v>
      </c>
      <c r="G963" s="64">
        <v>0</v>
      </c>
      <c r="H963" s="64">
        <v>0</v>
      </c>
      <c r="I963" s="64">
        <v>0</v>
      </c>
    </row>
    <row r="964" spans="1:9" s="212" customFormat="1" ht="14" x14ac:dyDescent="0.25">
      <c r="A964" s="552" t="s">
        <v>806</v>
      </c>
      <c r="B964" s="63" t="s">
        <v>21</v>
      </c>
      <c r="C964" s="64">
        <f t="shared" si="259"/>
        <v>275</v>
      </c>
      <c r="D964" s="64">
        <v>0</v>
      </c>
      <c r="E964" s="64">
        <v>275</v>
      </c>
      <c r="F964" s="64">
        <v>0</v>
      </c>
      <c r="G964" s="64">
        <v>0</v>
      </c>
      <c r="H964" s="64">
        <v>0</v>
      </c>
      <c r="I964" s="64">
        <v>0</v>
      </c>
    </row>
    <row r="965" spans="1:9" s="20" customFormat="1" x14ac:dyDescent="0.25">
      <c r="A965" s="12"/>
      <c r="B965" s="62" t="s">
        <v>22</v>
      </c>
      <c r="C965" s="64">
        <f t="shared" si="259"/>
        <v>275</v>
      </c>
      <c r="D965" s="64">
        <v>0</v>
      </c>
      <c r="E965" s="64">
        <v>275</v>
      </c>
      <c r="F965" s="64">
        <v>0</v>
      </c>
      <c r="G965" s="64">
        <v>0</v>
      </c>
      <c r="H965" s="64">
        <v>0</v>
      </c>
      <c r="I965" s="64">
        <v>0</v>
      </c>
    </row>
    <row r="966" spans="1:9" s="212" customFormat="1" ht="14" x14ac:dyDescent="0.25">
      <c r="A966" s="461" t="s">
        <v>807</v>
      </c>
      <c r="B966" s="63" t="s">
        <v>21</v>
      </c>
      <c r="C966" s="64">
        <f t="shared" si="259"/>
        <v>284</v>
      </c>
      <c r="D966" s="64">
        <v>0</v>
      </c>
      <c r="E966" s="64">
        <v>284</v>
      </c>
      <c r="F966" s="64">
        <v>0</v>
      </c>
      <c r="G966" s="64">
        <v>0</v>
      </c>
      <c r="H966" s="64">
        <v>0</v>
      </c>
      <c r="I966" s="64">
        <v>0</v>
      </c>
    </row>
    <row r="967" spans="1:9" s="20" customFormat="1" x14ac:dyDescent="0.25">
      <c r="A967" s="12"/>
      <c r="B967" s="62" t="s">
        <v>22</v>
      </c>
      <c r="C967" s="64">
        <f t="shared" si="259"/>
        <v>284</v>
      </c>
      <c r="D967" s="64">
        <v>0</v>
      </c>
      <c r="E967" s="64">
        <v>284</v>
      </c>
      <c r="F967" s="64">
        <v>0</v>
      </c>
      <c r="G967" s="64">
        <v>0</v>
      </c>
      <c r="H967" s="64">
        <v>0</v>
      </c>
      <c r="I967" s="64">
        <v>0</v>
      </c>
    </row>
    <row r="968" spans="1:9" s="212" customFormat="1" ht="14" x14ac:dyDescent="0.25">
      <c r="A968" s="461" t="s">
        <v>808</v>
      </c>
      <c r="B968" s="63" t="s">
        <v>21</v>
      </c>
      <c r="C968" s="64">
        <f t="shared" si="259"/>
        <v>268</v>
      </c>
      <c r="D968" s="64">
        <v>0</v>
      </c>
      <c r="E968" s="64">
        <v>268</v>
      </c>
      <c r="F968" s="64">
        <v>0</v>
      </c>
      <c r="G968" s="64">
        <v>0</v>
      </c>
      <c r="H968" s="64">
        <v>0</v>
      </c>
      <c r="I968" s="64">
        <v>0</v>
      </c>
    </row>
    <row r="969" spans="1:9" s="20" customFormat="1" x14ac:dyDescent="0.25">
      <c r="A969" s="12"/>
      <c r="B969" s="62" t="s">
        <v>22</v>
      </c>
      <c r="C969" s="64">
        <f t="shared" si="259"/>
        <v>268</v>
      </c>
      <c r="D969" s="64">
        <v>0</v>
      </c>
      <c r="E969" s="64">
        <v>268</v>
      </c>
      <c r="F969" s="64">
        <v>0</v>
      </c>
      <c r="G969" s="64">
        <v>0</v>
      </c>
      <c r="H969" s="64">
        <v>0</v>
      </c>
      <c r="I969" s="64">
        <v>0</v>
      </c>
    </row>
    <row r="970" spans="1:9" s="212" customFormat="1" ht="18" customHeight="1" x14ac:dyDescent="0.25">
      <c r="A970" s="552" t="s">
        <v>809</v>
      </c>
      <c r="B970" s="63" t="s">
        <v>21</v>
      </c>
      <c r="C970" s="64">
        <f t="shared" si="259"/>
        <v>167</v>
      </c>
      <c r="D970" s="64">
        <v>0</v>
      </c>
      <c r="E970" s="64">
        <v>167</v>
      </c>
      <c r="F970" s="64">
        <v>0</v>
      </c>
      <c r="G970" s="64">
        <v>0</v>
      </c>
      <c r="H970" s="64">
        <v>0</v>
      </c>
      <c r="I970" s="64">
        <v>0</v>
      </c>
    </row>
    <row r="971" spans="1:9" s="20" customFormat="1" x14ac:dyDescent="0.25">
      <c r="A971" s="12"/>
      <c r="B971" s="62" t="s">
        <v>22</v>
      </c>
      <c r="C971" s="64">
        <f t="shared" si="259"/>
        <v>167</v>
      </c>
      <c r="D971" s="64">
        <v>0</v>
      </c>
      <c r="E971" s="64">
        <v>167</v>
      </c>
      <c r="F971" s="64">
        <v>0</v>
      </c>
      <c r="G971" s="64">
        <v>0</v>
      </c>
      <c r="H971" s="64">
        <v>0</v>
      </c>
      <c r="I971" s="64">
        <v>0</v>
      </c>
    </row>
    <row r="972" spans="1:9" s="212" customFormat="1" ht="14" x14ac:dyDescent="0.25">
      <c r="A972" s="461" t="s">
        <v>810</v>
      </c>
      <c r="B972" s="63" t="s">
        <v>21</v>
      </c>
      <c r="C972" s="64">
        <f t="shared" si="259"/>
        <v>134</v>
      </c>
      <c r="D972" s="64">
        <v>0</v>
      </c>
      <c r="E972" s="64">
        <v>134</v>
      </c>
      <c r="F972" s="64">
        <v>0</v>
      </c>
      <c r="G972" s="64">
        <v>0</v>
      </c>
      <c r="H972" s="64">
        <v>0</v>
      </c>
      <c r="I972" s="64">
        <v>0</v>
      </c>
    </row>
    <row r="973" spans="1:9" s="20" customFormat="1" x14ac:dyDescent="0.25">
      <c r="A973" s="12"/>
      <c r="B973" s="62" t="s">
        <v>22</v>
      </c>
      <c r="C973" s="64">
        <f t="shared" si="259"/>
        <v>134</v>
      </c>
      <c r="D973" s="64">
        <v>0</v>
      </c>
      <c r="E973" s="64">
        <v>134</v>
      </c>
      <c r="F973" s="64">
        <v>0</v>
      </c>
      <c r="G973" s="64">
        <v>0</v>
      </c>
      <c r="H973" s="64">
        <v>0</v>
      </c>
      <c r="I973" s="64">
        <v>0</v>
      </c>
    </row>
    <row r="974" spans="1:9" s="212" customFormat="1" ht="14" x14ac:dyDescent="0.25">
      <c r="A974" s="461" t="s">
        <v>811</v>
      </c>
      <c r="B974" s="63" t="s">
        <v>21</v>
      </c>
      <c r="C974" s="64">
        <f t="shared" si="259"/>
        <v>269</v>
      </c>
      <c r="D974" s="64">
        <v>0</v>
      </c>
      <c r="E974" s="64">
        <v>269</v>
      </c>
      <c r="F974" s="64">
        <v>0</v>
      </c>
      <c r="G974" s="64">
        <v>0</v>
      </c>
      <c r="H974" s="64">
        <v>0</v>
      </c>
      <c r="I974" s="64">
        <v>0</v>
      </c>
    </row>
    <row r="975" spans="1:9" s="20" customFormat="1" x14ac:dyDescent="0.25">
      <c r="A975" s="12"/>
      <c r="B975" s="62" t="s">
        <v>22</v>
      </c>
      <c r="C975" s="64">
        <f t="shared" si="259"/>
        <v>269</v>
      </c>
      <c r="D975" s="64">
        <v>0</v>
      </c>
      <c r="E975" s="64">
        <v>269</v>
      </c>
      <c r="F975" s="64">
        <v>0</v>
      </c>
      <c r="G975" s="64">
        <v>0</v>
      </c>
      <c r="H975" s="64">
        <v>0</v>
      </c>
      <c r="I975" s="64">
        <v>0</v>
      </c>
    </row>
    <row r="976" spans="1:9" s="212" customFormat="1" ht="14" x14ac:dyDescent="0.25">
      <c r="A976" s="461" t="s">
        <v>812</v>
      </c>
      <c r="B976" s="63" t="s">
        <v>21</v>
      </c>
      <c r="C976" s="64">
        <f t="shared" si="259"/>
        <v>115</v>
      </c>
      <c r="D976" s="64">
        <v>0</v>
      </c>
      <c r="E976" s="64">
        <v>115</v>
      </c>
      <c r="F976" s="64">
        <v>0</v>
      </c>
      <c r="G976" s="64">
        <v>0</v>
      </c>
      <c r="H976" s="64">
        <v>0</v>
      </c>
      <c r="I976" s="64">
        <v>0</v>
      </c>
    </row>
    <row r="977" spans="1:9" s="20" customFormat="1" x14ac:dyDescent="0.25">
      <c r="A977" s="12"/>
      <c r="B977" s="62" t="s">
        <v>22</v>
      </c>
      <c r="C977" s="64">
        <f t="shared" si="259"/>
        <v>115</v>
      </c>
      <c r="D977" s="64">
        <v>0</v>
      </c>
      <c r="E977" s="64">
        <v>115</v>
      </c>
      <c r="F977" s="64">
        <v>0</v>
      </c>
      <c r="G977" s="64">
        <v>0</v>
      </c>
      <c r="H977" s="64">
        <v>0</v>
      </c>
      <c r="I977" s="64">
        <v>0</v>
      </c>
    </row>
    <row r="978" spans="1:9" s="212" customFormat="1" ht="14" x14ac:dyDescent="0.25">
      <c r="A978" s="461" t="s">
        <v>813</v>
      </c>
      <c r="B978" s="63" t="s">
        <v>21</v>
      </c>
      <c r="C978" s="64">
        <f t="shared" si="259"/>
        <v>153</v>
      </c>
      <c r="D978" s="64">
        <v>0</v>
      </c>
      <c r="E978" s="64">
        <v>153</v>
      </c>
      <c r="F978" s="64">
        <v>0</v>
      </c>
      <c r="G978" s="64">
        <v>0</v>
      </c>
      <c r="H978" s="64">
        <v>0</v>
      </c>
      <c r="I978" s="64">
        <v>0</v>
      </c>
    </row>
    <row r="979" spans="1:9" s="20" customFormat="1" x14ac:dyDescent="0.25">
      <c r="A979" s="12"/>
      <c r="B979" s="62" t="s">
        <v>22</v>
      </c>
      <c r="C979" s="64">
        <f t="shared" si="259"/>
        <v>153</v>
      </c>
      <c r="D979" s="64">
        <v>0</v>
      </c>
      <c r="E979" s="64">
        <v>153</v>
      </c>
      <c r="F979" s="64">
        <v>0</v>
      </c>
      <c r="G979" s="64">
        <v>0</v>
      </c>
      <c r="H979" s="64">
        <v>0</v>
      </c>
      <c r="I979" s="64">
        <v>0</v>
      </c>
    </row>
    <row r="980" spans="1:9" s="212" customFormat="1" ht="14" x14ac:dyDescent="0.25">
      <c r="A980" s="461" t="s">
        <v>814</v>
      </c>
      <c r="B980" s="63" t="s">
        <v>21</v>
      </c>
      <c r="C980" s="64">
        <f t="shared" si="259"/>
        <v>180</v>
      </c>
      <c r="D980" s="64">
        <v>0</v>
      </c>
      <c r="E980" s="64">
        <v>180</v>
      </c>
      <c r="F980" s="64">
        <v>0</v>
      </c>
      <c r="G980" s="64">
        <v>0</v>
      </c>
      <c r="H980" s="64">
        <v>0</v>
      </c>
      <c r="I980" s="64">
        <v>0</v>
      </c>
    </row>
    <row r="981" spans="1:9" s="20" customFormat="1" x14ac:dyDescent="0.25">
      <c r="A981" s="12"/>
      <c r="B981" s="62" t="s">
        <v>22</v>
      </c>
      <c r="C981" s="64">
        <f t="shared" si="259"/>
        <v>180</v>
      </c>
      <c r="D981" s="64">
        <v>0</v>
      </c>
      <c r="E981" s="64">
        <v>180</v>
      </c>
      <c r="F981" s="64">
        <v>0</v>
      </c>
      <c r="G981" s="64">
        <v>0</v>
      </c>
      <c r="H981" s="64">
        <v>0</v>
      </c>
      <c r="I981" s="64">
        <v>0</v>
      </c>
    </row>
    <row r="982" spans="1:9" s="212" customFormat="1" ht="14" x14ac:dyDescent="0.25">
      <c r="A982" s="461" t="s">
        <v>815</v>
      </c>
      <c r="B982" s="63" t="s">
        <v>21</v>
      </c>
      <c r="C982" s="64">
        <f t="shared" si="259"/>
        <v>42</v>
      </c>
      <c r="D982" s="64">
        <v>0</v>
      </c>
      <c r="E982" s="64">
        <v>42</v>
      </c>
      <c r="F982" s="64">
        <v>0</v>
      </c>
      <c r="G982" s="64">
        <v>0</v>
      </c>
      <c r="H982" s="64">
        <v>0</v>
      </c>
      <c r="I982" s="64">
        <v>0</v>
      </c>
    </row>
    <row r="983" spans="1:9" s="20" customFormat="1" x14ac:dyDescent="0.25">
      <c r="A983" s="12"/>
      <c r="B983" s="62" t="s">
        <v>22</v>
      </c>
      <c r="C983" s="64">
        <f t="shared" si="259"/>
        <v>42</v>
      </c>
      <c r="D983" s="64">
        <v>0</v>
      </c>
      <c r="E983" s="64">
        <v>42</v>
      </c>
      <c r="F983" s="64">
        <v>0</v>
      </c>
      <c r="G983" s="64">
        <v>0</v>
      </c>
      <c r="H983" s="64">
        <v>0</v>
      </c>
      <c r="I983" s="64">
        <v>0</v>
      </c>
    </row>
    <row r="984" spans="1:9" s="212" customFormat="1" ht="14" x14ac:dyDescent="0.25">
      <c r="A984" s="461" t="s">
        <v>816</v>
      </c>
      <c r="B984" s="63" t="s">
        <v>21</v>
      </c>
      <c r="C984" s="64">
        <f t="shared" si="259"/>
        <v>54</v>
      </c>
      <c r="D984" s="64">
        <v>0</v>
      </c>
      <c r="E984" s="64">
        <v>54</v>
      </c>
      <c r="F984" s="64">
        <v>0</v>
      </c>
      <c r="G984" s="64">
        <v>0</v>
      </c>
      <c r="H984" s="64">
        <v>0</v>
      </c>
      <c r="I984" s="64">
        <v>0</v>
      </c>
    </row>
    <row r="985" spans="1:9" s="20" customFormat="1" x14ac:dyDescent="0.25">
      <c r="A985" s="12"/>
      <c r="B985" s="62" t="s">
        <v>22</v>
      </c>
      <c r="C985" s="64">
        <f t="shared" si="259"/>
        <v>54</v>
      </c>
      <c r="D985" s="64">
        <v>0</v>
      </c>
      <c r="E985" s="64">
        <v>54</v>
      </c>
      <c r="F985" s="64">
        <v>0</v>
      </c>
      <c r="G985" s="64">
        <v>0</v>
      </c>
      <c r="H985" s="64">
        <v>0</v>
      </c>
      <c r="I985" s="64">
        <v>0</v>
      </c>
    </row>
    <row r="986" spans="1:9" s="212" customFormat="1" ht="14" x14ac:dyDescent="0.25">
      <c r="A986" s="461" t="s">
        <v>817</v>
      </c>
      <c r="B986" s="63" t="s">
        <v>21</v>
      </c>
      <c r="C986" s="64">
        <f t="shared" si="259"/>
        <v>28</v>
      </c>
      <c r="D986" s="64">
        <v>0</v>
      </c>
      <c r="E986" s="64">
        <v>28</v>
      </c>
      <c r="F986" s="64">
        <v>0</v>
      </c>
      <c r="G986" s="64">
        <v>0</v>
      </c>
      <c r="H986" s="64">
        <v>0</v>
      </c>
      <c r="I986" s="64">
        <v>0</v>
      </c>
    </row>
    <row r="987" spans="1:9" s="20" customFormat="1" x14ac:dyDescent="0.25">
      <c r="A987" s="12"/>
      <c r="B987" s="62" t="s">
        <v>22</v>
      </c>
      <c r="C987" s="64">
        <f t="shared" si="259"/>
        <v>28</v>
      </c>
      <c r="D987" s="64">
        <v>0</v>
      </c>
      <c r="E987" s="64">
        <v>28</v>
      </c>
      <c r="F987" s="64">
        <v>0</v>
      </c>
      <c r="G987" s="64">
        <v>0</v>
      </c>
      <c r="H987" s="64">
        <v>0</v>
      </c>
      <c r="I987" s="64">
        <v>0</v>
      </c>
    </row>
    <row r="988" spans="1:9" s="212" customFormat="1" ht="14" x14ac:dyDescent="0.25">
      <c r="A988" s="461" t="s">
        <v>818</v>
      </c>
      <c r="B988" s="63" t="s">
        <v>21</v>
      </c>
      <c r="C988" s="64">
        <f t="shared" si="259"/>
        <v>34</v>
      </c>
      <c r="D988" s="64">
        <v>0</v>
      </c>
      <c r="E988" s="64">
        <v>34</v>
      </c>
      <c r="F988" s="64">
        <v>0</v>
      </c>
      <c r="G988" s="64">
        <v>0</v>
      </c>
      <c r="H988" s="64">
        <v>0</v>
      </c>
      <c r="I988" s="64">
        <v>0</v>
      </c>
    </row>
    <row r="989" spans="1:9" s="20" customFormat="1" x14ac:dyDescent="0.25">
      <c r="A989" s="12"/>
      <c r="B989" s="62" t="s">
        <v>22</v>
      </c>
      <c r="C989" s="64">
        <f t="shared" si="259"/>
        <v>34</v>
      </c>
      <c r="D989" s="64">
        <v>0</v>
      </c>
      <c r="E989" s="64">
        <v>34</v>
      </c>
      <c r="F989" s="64">
        <v>0</v>
      </c>
      <c r="G989" s="64">
        <v>0</v>
      </c>
      <c r="H989" s="64">
        <v>0</v>
      </c>
      <c r="I989" s="64">
        <v>0</v>
      </c>
    </row>
    <row r="990" spans="1:9" s="212" customFormat="1" ht="14" x14ac:dyDescent="0.25">
      <c r="A990" s="461" t="s">
        <v>819</v>
      </c>
      <c r="B990" s="63" t="s">
        <v>21</v>
      </c>
      <c r="C990" s="64">
        <f t="shared" si="259"/>
        <v>18</v>
      </c>
      <c r="D990" s="64">
        <v>0</v>
      </c>
      <c r="E990" s="64">
        <v>18</v>
      </c>
      <c r="F990" s="64">
        <v>0</v>
      </c>
      <c r="G990" s="64">
        <v>0</v>
      </c>
      <c r="H990" s="64">
        <v>0</v>
      </c>
      <c r="I990" s="64">
        <v>0</v>
      </c>
    </row>
    <row r="991" spans="1:9" s="20" customFormat="1" x14ac:dyDescent="0.25">
      <c r="A991" s="12"/>
      <c r="B991" s="62" t="s">
        <v>22</v>
      </c>
      <c r="C991" s="64">
        <f t="shared" si="259"/>
        <v>18</v>
      </c>
      <c r="D991" s="64">
        <v>0</v>
      </c>
      <c r="E991" s="64">
        <v>18</v>
      </c>
      <c r="F991" s="64">
        <v>0</v>
      </c>
      <c r="G991" s="64">
        <v>0</v>
      </c>
      <c r="H991" s="64">
        <v>0</v>
      </c>
      <c r="I991" s="64">
        <v>0</v>
      </c>
    </row>
    <row r="992" spans="1:9" s="212" customFormat="1" ht="14" x14ac:dyDescent="0.25">
      <c r="A992" s="502" t="s">
        <v>896</v>
      </c>
      <c r="B992" s="63" t="s">
        <v>21</v>
      </c>
      <c r="C992" s="64">
        <f t="shared" si="259"/>
        <v>36</v>
      </c>
      <c r="D992" s="64">
        <v>0</v>
      </c>
      <c r="E992" s="64">
        <v>36</v>
      </c>
      <c r="F992" s="64">
        <v>0</v>
      </c>
      <c r="G992" s="64">
        <v>0</v>
      </c>
      <c r="H992" s="64">
        <v>0</v>
      </c>
      <c r="I992" s="64">
        <v>0</v>
      </c>
    </row>
    <row r="993" spans="1:9" s="20" customFormat="1" x14ac:dyDescent="0.25">
      <c r="A993" s="12"/>
      <c r="B993" s="62" t="s">
        <v>22</v>
      </c>
      <c r="C993" s="64">
        <f t="shared" si="259"/>
        <v>36</v>
      </c>
      <c r="D993" s="64">
        <v>0</v>
      </c>
      <c r="E993" s="64">
        <v>36</v>
      </c>
      <c r="F993" s="64">
        <v>0</v>
      </c>
      <c r="G993" s="64">
        <v>0</v>
      </c>
      <c r="H993" s="64">
        <v>0</v>
      </c>
      <c r="I993" s="64">
        <v>0</v>
      </c>
    </row>
    <row r="994" spans="1:9" s="127" customFormat="1" ht="13" x14ac:dyDescent="0.3">
      <c r="A994" s="142" t="s">
        <v>146</v>
      </c>
      <c r="B994" s="125" t="s">
        <v>21</v>
      </c>
      <c r="C994" s="126">
        <f t="shared" si="259"/>
        <v>1558.95</v>
      </c>
      <c r="D994" s="126">
        <f>D996+D998+D1000+D1002+D1004+D1006+D1008+D1010+D1012+D1014+D1016+D1018+D1020+D1022+D1024+D1026+D1028+D1030+D1032</f>
        <v>93.95</v>
      </c>
      <c r="E994" s="126">
        <f t="shared" ref="E994:I995" si="260">E996+E998+E1000+E1002+E1004+E1006+E1008+E1010+E1012+E1014+E1016+E1018+E1020+E1022+E1024+E1026+E1028+E1030+E1032</f>
        <v>1465</v>
      </c>
      <c r="F994" s="126">
        <f t="shared" si="260"/>
        <v>0</v>
      </c>
      <c r="G994" s="126">
        <f t="shared" si="260"/>
        <v>0</v>
      </c>
      <c r="H994" s="126">
        <f t="shared" si="260"/>
        <v>0</v>
      </c>
      <c r="I994" s="126">
        <f t="shared" si="260"/>
        <v>0</v>
      </c>
    </row>
    <row r="995" spans="1:9" s="127" customFormat="1" ht="13" x14ac:dyDescent="0.3">
      <c r="A995" s="135"/>
      <c r="B995" s="128" t="s">
        <v>22</v>
      </c>
      <c r="C995" s="126">
        <f t="shared" si="259"/>
        <v>1558.95</v>
      </c>
      <c r="D995" s="126">
        <f>D997+D999+D1001+D1003+D1005+D1007+D1009+D1011+D1013+D1015+D1017+D1019+D1021+D1023+D1025+D1027+D1029+D1031+D1033</f>
        <v>93.95</v>
      </c>
      <c r="E995" s="126">
        <f t="shared" si="260"/>
        <v>1465</v>
      </c>
      <c r="F995" s="126">
        <f t="shared" si="260"/>
        <v>0</v>
      </c>
      <c r="G995" s="126">
        <f t="shared" si="260"/>
        <v>0</v>
      </c>
      <c r="H995" s="126">
        <f t="shared" si="260"/>
        <v>0</v>
      </c>
      <c r="I995" s="126">
        <f t="shared" si="260"/>
        <v>0</v>
      </c>
    </row>
    <row r="996" spans="1:9" s="212" customFormat="1" ht="14" x14ac:dyDescent="0.3">
      <c r="A996" s="506" t="s">
        <v>90</v>
      </c>
      <c r="B996" s="63" t="s">
        <v>21</v>
      </c>
      <c r="C996" s="64">
        <f t="shared" si="259"/>
        <v>23.12</v>
      </c>
      <c r="D996" s="64">
        <v>23.12</v>
      </c>
      <c r="E996" s="64">
        <v>0</v>
      </c>
      <c r="F996" s="64">
        <v>0</v>
      </c>
      <c r="G996" s="64">
        <v>0</v>
      </c>
      <c r="H996" s="64">
        <v>0</v>
      </c>
      <c r="I996" s="64">
        <v>0</v>
      </c>
    </row>
    <row r="997" spans="1:9" s="20" customFormat="1" x14ac:dyDescent="0.25">
      <c r="A997" s="12"/>
      <c r="B997" s="62" t="s">
        <v>22</v>
      </c>
      <c r="C997" s="64">
        <f t="shared" si="259"/>
        <v>23.12</v>
      </c>
      <c r="D997" s="64">
        <v>23.12</v>
      </c>
      <c r="E997" s="64">
        <v>0</v>
      </c>
      <c r="F997" s="64">
        <v>0</v>
      </c>
      <c r="G997" s="64">
        <v>0</v>
      </c>
      <c r="H997" s="64">
        <v>0</v>
      </c>
      <c r="I997" s="64">
        <v>0</v>
      </c>
    </row>
    <row r="998" spans="1:9" s="212" customFormat="1" x14ac:dyDescent="0.25">
      <c r="A998" s="224" t="s">
        <v>229</v>
      </c>
      <c r="B998" s="63" t="s">
        <v>21</v>
      </c>
      <c r="C998" s="64">
        <f t="shared" si="259"/>
        <v>2.78</v>
      </c>
      <c r="D998" s="64">
        <v>2.78</v>
      </c>
      <c r="E998" s="64">
        <v>0</v>
      </c>
      <c r="F998" s="64">
        <v>0</v>
      </c>
      <c r="G998" s="64">
        <v>0</v>
      </c>
      <c r="H998" s="64">
        <v>0</v>
      </c>
      <c r="I998" s="64">
        <v>0</v>
      </c>
    </row>
    <row r="999" spans="1:9" s="20" customFormat="1" x14ac:dyDescent="0.25">
      <c r="A999" s="12"/>
      <c r="B999" s="62" t="s">
        <v>22</v>
      </c>
      <c r="C999" s="64">
        <f t="shared" si="259"/>
        <v>2.78</v>
      </c>
      <c r="D999" s="64">
        <v>2.78</v>
      </c>
      <c r="E999" s="64">
        <v>0</v>
      </c>
      <c r="F999" s="64">
        <v>0</v>
      </c>
      <c r="G999" s="64">
        <v>0</v>
      </c>
      <c r="H999" s="64">
        <v>0</v>
      </c>
      <c r="I999" s="64">
        <v>0</v>
      </c>
    </row>
    <row r="1000" spans="1:9" s="212" customFormat="1" ht="14" x14ac:dyDescent="0.3">
      <c r="A1000" s="431" t="s">
        <v>324</v>
      </c>
      <c r="B1000" s="63" t="s">
        <v>21</v>
      </c>
      <c r="C1000" s="64">
        <f t="shared" si="259"/>
        <v>18.7</v>
      </c>
      <c r="D1000" s="64">
        <v>18.7</v>
      </c>
      <c r="E1000" s="64">
        <v>0</v>
      </c>
      <c r="F1000" s="64">
        <v>0</v>
      </c>
      <c r="G1000" s="64">
        <v>0</v>
      </c>
      <c r="H1000" s="64">
        <v>0</v>
      </c>
      <c r="I1000" s="64">
        <v>0</v>
      </c>
    </row>
    <row r="1001" spans="1:9" s="20" customFormat="1" x14ac:dyDescent="0.25">
      <c r="A1001" s="12"/>
      <c r="B1001" s="62" t="s">
        <v>22</v>
      </c>
      <c r="C1001" s="64">
        <f t="shared" si="259"/>
        <v>18.7</v>
      </c>
      <c r="D1001" s="64">
        <v>18.7</v>
      </c>
      <c r="E1001" s="64">
        <v>0</v>
      </c>
      <c r="F1001" s="64">
        <v>0</v>
      </c>
      <c r="G1001" s="64">
        <v>0</v>
      </c>
      <c r="H1001" s="64">
        <v>0</v>
      </c>
      <c r="I1001" s="64">
        <v>0</v>
      </c>
    </row>
    <row r="1002" spans="1:9" s="212" customFormat="1" ht="14" x14ac:dyDescent="0.3">
      <c r="A1002" s="341" t="s">
        <v>326</v>
      </c>
      <c r="B1002" s="63" t="s">
        <v>21</v>
      </c>
      <c r="C1002" s="64">
        <f t="shared" si="259"/>
        <v>44.27</v>
      </c>
      <c r="D1002" s="64">
        <v>44.27</v>
      </c>
      <c r="E1002" s="64">
        <v>0</v>
      </c>
      <c r="F1002" s="64">
        <v>0</v>
      </c>
      <c r="G1002" s="64">
        <v>0</v>
      </c>
      <c r="H1002" s="64">
        <v>0</v>
      </c>
      <c r="I1002" s="64">
        <v>0</v>
      </c>
    </row>
    <row r="1003" spans="1:9" s="20" customFormat="1" x14ac:dyDescent="0.25">
      <c r="A1003" s="12"/>
      <c r="B1003" s="62" t="s">
        <v>22</v>
      </c>
      <c r="C1003" s="64">
        <f t="shared" si="259"/>
        <v>44.27</v>
      </c>
      <c r="D1003" s="64">
        <v>44.27</v>
      </c>
      <c r="E1003" s="64">
        <v>0</v>
      </c>
      <c r="F1003" s="64">
        <v>0</v>
      </c>
      <c r="G1003" s="64">
        <v>0</v>
      </c>
      <c r="H1003" s="64">
        <v>0</v>
      </c>
      <c r="I1003" s="64">
        <v>0</v>
      </c>
    </row>
    <row r="1004" spans="1:9" s="212" customFormat="1" ht="13.5" customHeight="1" x14ac:dyDescent="0.3">
      <c r="A1004" s="341" t="s">
        <v>327</v>
      </c>
      <c r="B1004" s="63" t="s">
        <v>21</v>
      </c>
      <c r="C1004" s="64">
        <f t="shared" si="259"/>
        <v>5.08</v>
      </c>
      <c r="D1004" s="64">
        <v>5.08</v>
      </c>
      <c r="E1004" s="64">
        <v>0</v>
      </c>
      <c r="F1004" s="64">
        <v>0</v>
      </c>
      <c r="G1004" s="64">
        <v>0</v>
      </c>
      <c r="H1004" s="64">
        <v>0</v>
      </c>
      <c r="I1004" s="64">
        <v>0</v>
      </c>
    </row>
    <row r="1005" spans="1:9" s="20" customFormat="1" x14ac:dyDescent="0.25">
      <c r="A1005" s="12"/>
      <c r="B1005" s="62" t="s">
        <v>22</v>
      </c>
      <c r="C1005" s="64">
        <f t="shared" si="259"/>
        <v>5.08</v>
      </c>
      <c r="D1005" s="64">
        <v>5.08</v>
      </c>
      <c r="E1005" s="64">
        <v>0</v>
      </c>
      <c r="F1005" s="64">
        <v>0</v>
      </c>
      <c r="G1005" s="64">
        <v>0</v>
      </c>
      <c r="H1005" s="64">
        <v>0</v>
      </c>
      <c r="I1005" s="64">
        <v>0</v>
      </c>
    </row>
    <row r="1006" spans="1:9" s="212" customFormat="1" ht="28" x14ac:dyDescent="0.3">
      <c r="A1006" s="309" t="s">
        <v>535</v>
      </c>
      <c r="B1006" s="63" t="s">
        <v>21</v>
      </c>
      <c r="C1006" s="64">
        <f t="shared" si="259"/>
        <v>213</v>
      </c>
      <c r="D1006" s="64">
        <v>0</v>
      </c>
      <c r="E1006" s="64">
        <v>213</v>
      </c>
      <c r="F1006" s="64">
        <v>0</v>
      </c>
      <c r="G1006" s="64">
        <v>0</v>
      </c>
      <c r="H1006" s="64">
        <v>0</v>
      </c>
      <c r="I1006" s="64">
        <v>0</v>
      </c>
    </row>
    <row r="1007" spans="1:9" s="20" customFormat="1" x14ac:dyDescent="0.25">
      <c r="A1007" s="12"/>
      <c r="B1007" s="62" t="s">
        <v>22</v>
      </c>
      <c r="C1007" s="64">
        <f t="shared" si="259"/>
        <v>213</v>
      </c>
      <c r="D1007" s="64">
        <v>0</v>
      </c>
      <c r="E1007" s="64">
        <v>213</v>
      </c>
      <c r="F1007" s="64">
        <v>0</v>
      </c>
      <c r="G1007" s="64">
        <v>0</v>
      </c>
      <c r="H1007" s="64">
        <v>0</v>
      </c>
      <c r="I1007" s="64">
        <v>0</v>
      </c>
    </row>
    <row r="1008" spans="1:9" s="212" customFormat="1" ht="14" x14ac:dyDescent="0.3">
      <c r="A1008" s="309" t="s">
        <v>536</v>
      </c>
      <c r="B1008" s="63" t="s">
        <v>21</v>
      </c>
      <c r="C1008" s="64">
        <f t="shared" si="259"/>
        <v>200</v>
      </c>
      <c r="D1008" s="64">
        <v>0</v>
      </c>
      <c r="E1008" s="64">
        <v>200</v>
      </c>
      <c r="F1008" s="64">
        <v>0</v>
      </c>
      <c r="G1008" s="64">
        <v>0</v>
      </c>
      <c r="H1008" s="64">
        <v>0</v>
      </c>
      <c r="I1008" s="64">
        <v>0</v>
      </c>
    </row>
    <row r="1009" spans="1:9" s="20" customFormat="1" x14ac:dyDescent="0.25">
      <c r="A1009" s="12"/>
      <c r="B1009" s="62" t="s">
        <v>22</v>
      </c>
      <c r="C1009" s="64">
        <f t="shared" si="259"/>
        <v>200</v>
      </c>
      <c r="D1009" s="64">
        <v>0</v>
      </c>
      <c r="E1009" s="64">
        <v>200</v>
      </c>
      <c r="F1009" s="64">
        <v>0</v>
      </c>
      <c r="G1009" s="64">
        <v>0</v>
      </c>
      <c r="H1009" s="64">
        <v>0</v>
      </c>
      <c r="I1009" s="64">
        <v>0</v>
      </c>
    </row>
    <row r="1010" spans="1:9" s="212" customFormat="1" ht="14" x14ac:dyDescent="0.3">
      <c r="A1010" s="341" t="s">
        <v>325</v>
      </c>
      <c r="B1010" s="63" t="s">
        <v>21</v>
      </c>
      <c r="C1010" s="64">
        <f t="shared" si="259"/>
        <v>90</v>
      </c>
      <c r="D1010" s="64">
        <v>0</v>
      </c>
      <c r="E1010" s="64">
        <v>90</v>
      </c>
      <c r="F1010" s="64">
        <v>0</v>
      </c>
      <c r="G1010" s="64">
        <v>0</v>
      </c>
      <c r="H1010" s="64">
        <v>0</v>
      </c>
      <c r="I1010" s="64">
        <v>0</v>
      </c>
    </row>
    <row r="1011" spans="1:9" s="20" customFormat="1" x14ac:dyDescent="0.25">
      <c r="A1011" s="12"/>
      <c r="B1011" s="62" t="s">
        <v>22</v>
      </c>
      <c r="C1011" s="64">
        <f t="shared" si="259"/>
        <v>90</v>
      </c>
      <c r="D1011" s="64">
        <v>0</v>
      </c>
      <c r="E1011" s="64">
        <v>90</v>
      </c>
      <c r="F1011" s="64">
        <v>0</v>
      </c>
      <c r="G1011" s="64">
        <v>0</v>
      </c>
      <c r="H1011" s="64">
        <v>0</v>
      </c>
      <c r="I1011" s="64">
        <v>0</v>
      </c>
    </row>
    <row r="1012" spans="1:9" s="212" customFormat="1" ht="14" x14ac:dyDescent="0.3">
      <c r="A1012" s="309" t="s">
        <v>537</v>
      </c>
      <c r="B1012" s="63" t="s">
        <v>21</v>
      </c>
      <c r="C1012" s="64">
        <f t="shared" si="259"/>
        <v>700</v>
      </c>
      <c r="D1012" s="64">
        <v>0</v>
      </c>
      <c r="E1012" s="64">
        <v>700</v>
      </c>
      <c r="F1012" s="64">
        <v>0</v>
      </c>
      <c r="G1012" s="64">
        <v>0</v>
      </c>
      <c r="H1012" s="64">
        <v>0</v>
      </c>
      <c r="I1012" s="64">
        <v>0</v>
      </c>
    </row>
    <row r="1013" spans="1:9" s="20" customFormat="1" x14ac:dyDescent="0.25">
      <c r="A1013" s="12"/>
      <c r="B1013" s="62" t="s">
        <v>22</v>
      </c>
      <c r="C1013" s="64">
        <f t="shared" si="259"/>
        <v>700</v>
      </c>
      <c r="D1013" s="64">
        <v>0</v>
      </c>
      <c r="E1013" s="64">
        <v>700</v>
      </c>
      <c r="F1013" s="64">
        <v>0</v>
      </c>
      <c r="G1013" s="64">
        <v>0</v>
      </c>
      <c r="H1013" s="64">
        <v>0</v>
      </c>
      <c r="I1013" s="64">
        <v>0</v>
      </c>
    </row>
    <row r="1014" spans="1:9" s="212" customFormat="1" ht="14" x14ac:dyDescent="0.3">
      <c r="A1014" s="309" t="s">
        <v>538</v>
      </c>
      <c r="B1014" s="63" t="s">
        <v>21</v>
      </c>
      <c r="C1014" s="64">
        <f t="shared" si="259"/>
        <v>10</v>
      </c>
      <c r="D1014" s="64">
        <v>0</v>
      </c>
      <c r="E1014" s="64">
        <v>10</v>
      </c>
      <c r="F1014" s="64">
        <v>0</v>
      </c>
      <c r="G1014" s="64">
        <v>0</v>
      </c>
      <c r="H1014" s="64">
        <v>0</v>
      </c>
      <c r="I1014" s="64">
        <v>0</v>
      </c>
    </row>
    <row r="1015" spans="1:9" s="20" customFormat="1" x14ac:dyDescent="0.25">
      <c r="A1015" s="12"/>
      <c r="B1015" s="62" t="s">
        <v>22</v>
      </c>
      <c r="C1015" s="64">
        <f t="shared" si="259"/>
        <v>10</v>
      </c>
      <c r="D1015" s="64">
        <v>0</v>
      </c>
      <c r="E1015" s="64">
        <v>10</v>
      </c>
      <c r="F1015" s="64">
        <v>0</v>
      </c>
      <c r="G1015" s="64">
        <v>0</v>
      </c>
      <c r="H1015" s="64">
        <v>0</v>
      </c>
      <c r="I1015" s="64">
        <v>0</v>
      </c>
    </row>
    <row r="1016" spans="1:9" s="212" customFormat="1" ht="14" x14ac:dyDescent="0.3">
      <c r="A1016" s="309" t="s">
        <v>539</v>
      </c>
      <c r="B1016" s="63" t="s">
        <v>21</v>
      </c>
      <c r="C1016" s="64">
        <f t="shared" si="259"/>
        <v>5</v>
      </c>
      <c r="D1016" s="64">
        <v>0</v>
      </c>
      <c r="E1016" s="64">
        <v>5</v>
      </c>
      <c r="F1016" s="64">
        <v>0</v>
      </c>
      <c r="G1016" s="64">
        <v>0</v>
      </c>
      <c r="H1016" s="64">
        <v>0</v>
      </c>
      <c r="I1016" s="64">
        <v>0</v>
      </c>
    </row>
    <row r="1017" spans="1:9" s="20" customFormat="1" x14ac:dyDescent="0.25">
      <c r="A1017" s="12"/>
      <c r="B1017" s="62" t="s">
        <v>22</v>
      </c>
      <c r="C1017" s="64">
        <f t="shared" si="259"/>
        <v>5</v>
      </c>
      <c r="D1017" s="64">
        <v>0</v>
      </c>
      <c r="E1017" s="64">
        <v>5</v>
      </c>
      <c r="F1017" s="64">
        <v>0</v>
      </c>
      <c r="G1017" s="64">
        <v>0</v>
      </c>
      <c r="H1017" s="64">
        <v>0</v>
      </c>
      <c r="I1017" s="64">
        <v>0</v>
      </c>
    </row>
    <row r="1018" spans="1:9" s="212" customFormat="1" ht="14" x14ac:dyDescent="0.3">
      <c r="A1018" s="309" t="s">
        <v>540</v>
      </c>
      <c r="B1018" s="63" t="s">
        <v>21</v>
      </c>
      <c r="C1018" s="64">
        <f t="shared" si="259"/>
        <v>37</v>
      </c>
      <c r="D1018" s="64">
        <v>0</v>
      </c>
      <c r="E1018" s="64">
        <v>37</v>
      </c>
      <c r="F1018" s="64">
        <v>0</v>
      </c>
      <c r="G1018" s="64">
        <v>0</v>
      </c>
      <c r="H1018" s="64">
        <v>0</v>
      </c>
      <c r="I1018" s="64">
        <v>0</v>
      </c>
    </row>
    <row r="1019" spans="1:9" s="20" customFormat="1" x14ac:dyDescent="0.25">
      <c r="A1019" s="12"/>
      <c r="B1019" s="62" t="s">
        <v>22</v>
      </c>
      <c r="C1019" s="64">
        <f t="shared" si="259"/>
        <v>37</v>
      </c>
      <c r="D1019" s="64">
        <v>0</v>
      </c>
      <c r="E1019" s="64">
        <v>37</v>
      </c>
      <c r="F1019" s="64">
        <v>0</v>
      </c>
      <c r="G1019" s="64">
        <v>0</v>
      </c>
      <c r="H1019" s="64">
        <v>0</v>
      </c>
      <c r="I1019" s="64">
        <v>0</v>
      </c>
    </row>
    <row r="1020" spans="1:9" s="212" customFormat="1" ht="13.5" customHeight="1" x14ac:dyDescent="0.3">
      <c r="A1020" s="341" t="s">
        <v>323</v>
      </c>
      <c r="B1020" s="63" t="s">
        <v>21</v>
      </c>
      <c r="C1020" s="64">
        <f t="shared" si="259"/>
        <v>25</v>
      </c>
      <c r="D1020" s="64">
        <v>0</v>
      </c>
      <c r="E1020" s="64">
        <v>25</v>
      </c>
      <c r="F1020" s="64">
        <v>0</v>
      </c>
      <c r="G1020" s="64">
        <v>0</v>
      </c>
      <c r="H1020" s="64">
        <v>0</v>
      </c>
      <c r="I1020" s="64">
        <v>0</v>
      </c>
    </row>
    <row r="1021" spans="1:9" s="20" customFormat="1" x14ac:dyDescent="0.25">
      <c r="A1021" s="12"/>
      <c r="B1021" s="62" t="s">
        <v>22</v>
      </c>
      <c r="C1021" s="64">
        <f t="shared" si="259"/>
        <v>25</v>
      </c>
      <c r="D1021" s="64">
        <v>0</v>
      </c>
      <c r="E1021" s="64">
        <v>25</v>
      </c>
      <c r="F1021" s="64">
        <v>0</v>
      </c>
      <c r="G1021" s="64">
        <v>0</v>
      </c>
      <c r="H1021" s="64">
        <v>0</v>
      </c>
      <c r="I1021" s="64">
        <v>0</v>
      </c>
    </row>
    <row r="1022" spans="1:9" s="212" customFormat="1" ht="14" x14ac:dyDescent="0.3">
      <c r="A1022" s="309" t="s">
        <v>541</v>
      </c>
      <c r="B1022" s="63" t="s">
        <v>21</v>
      </c>
      <c r="C1022" s="64">
        <f t="shared" si="259"/>
        <v>50</v>
      </c>
      <c r="D1022" s="64">
        <v>0</v>
      </c>
      <c r="E1022" s="64">
        <v>50</v>
      </c>
      <c r="F1022" s="64">
        <v>0</v>
      </c>
      <c r="G1022" s="64">
        <v>0</v>
      </c>
      <c r="H1022" s="64">
        <v>0</v>
      </c>
      <c r="I1022" s="64">
        <v>0</v>
      </c>
    </row>
    <row r="1023" spans="1:9" s="20" customFormat="1" x14ac:dyDescent="0.25">
      <c r="A1023" s="12"/>
      <c r="B1023" s="62" t="s">
        <v>22</v>
      </c>
      <c r="C1023" s="64">
        <f t="shared" si="259"/>
        <v>50</v>
      </c>
      <c r="D1023" s="64">
        <v>0</v>
      </c>
      <c r="E1023" s="64">
        <v>50</v>
      </c>
      <c r="F1023" s="64">
        <v>0</v>
      </c>
      <c r="G1023" s="64">
        <v>0</v>
      </c>
      <c r="H1023" s="64">
        <v>0</v>
      </c>
      <c r="I1023" s="64">
        <v>0</v>
      </c>
    </row>
    <row r="1024" spans="1:9" s="212" customFormat="1" ht="14" x14ac:dyDescent="0.3">
      <c r="A1024" s="309" t="s">
        <v>542</v>
      </c>
      <c r="B1024" s="63" t="s">
        <v>21</v>
      </c>
      <c r="C1024" s="64">
        <f t="shared" si="259"/>
        <v>5</v>
      </c>
      <c r="D1024" s="64">
        <v>0</v>
      </c>
      <c r="E1024" s="64">
        <v>5</v>
      </c>
      <c r="F1024" s="64">
        <v>0</v>
      </c>
      <c r="G1024" s="64">
        <v>0</v>
      </c>
      <c r="H1024" s="64">
        <v>0</v>
      </c>
      <c r="I1024" s="64">
        <v>0</v>
      </c>
    </row>
    <row r="1025" spans="1:9" s="20" customFormat="1" x14ac:dyDescent="0.25">
      <c r="A1025" s="12"/>
      <c r="B1025" s="62" t="s">
        <v>22</v>
      </c>
      <c r="C1025" s="64">
        <f t="shared" si="259"/>
        <v>5</v>
      </c>
      <c r="D1025" s="64">
        <v>0</v>
      </c>
      <c r="E1025" s="64">
        <v>5</v>
      </c>
      <c r="F1025" s="64">
        <v>0</v>
      </c>
      <c r="G1025" s="64">
        <v>0</v>
      </c>
      <c r="H1025" s="64">
        <v>0</v>
      </c>
      <c r="I1025" s="64">
        <v>0</v>
      </c>
    </row>
    <row r="1026" spans="1:9" s="212" customFormat="1" ht="14" x14ac:dyDescent="0.3">
      <c r="A1026" s="309" t="s">
        <v>543</v>
      </c>
      <c r="B1026" s="63" t="s">
        <v>21</v>
      </c>
      <c r="C1026" s="64">
        <f t="shared" si="259"/>
        <v>5</v>
      </c>
      <c r="D1026" s="64">
        <v>0</v>
      </c>
      <c r="E1026" s="64">
        <v>5</v>
      </c>
      <c r="F1026" s="64">
        <v>0</v>
      </c>
      <c r="G1026" s="64">
        <v>0</v>
      </c>
      <c r="H1026" s="64">
        <v>0</v>
      </c>
      <c r="I1026" s="64">
        <v>0</v>
      </c>
    </row>
    <row r="1027" spans="1:9" s="20" customFormat="1" x14ac:dyDescent="0.25">
      <c r="A1027" s="12"/>
      <c r="B1027" s="62" t="s">
        <v>22</v>
      </c>
      <c r="C1027" s="64">
        <f t="shared" si="259"/>
        <v>5</v>
      </c>
      <c r="D1027" s="64">
        <v>0</v>
      </c>
      <c r="E1027" s="64">
        <v>5</v>
      </c>
      <c r="F1027" s="64">
        <v>0</v>
      </c>
      <c r="G1027" s="64">
        <v>0</v>
      </c>
      <c r="H1027" s="64">
        <v>0</v>
      </c>
      <c r="I1027" s="64">
        <v>0</v>
      </c>
    </row>
    <row r="1028" spans="1:9" s="212" customFormat="1" ht="14" x14ac:dyDescent="0.3">
      <c r="A1028" s="309" t="s">
        <v>544</v>
      </c>
      <c r="B1028" s="63" t="s">
        <v>21</v>
      </c>
      <c r="C1028" s="64">
        <f t="shared" si="259"/>
        <v>5</v>
      </c>
      <c r="D1028" s="64">
        <v>0</v>
      </c>
      <c r="E1028" s="64">
        <v>5</v>
      </c>
      <c r="F1028" s="64">
        <v>0</v>
      </c>
      <c r="G1028" s="64">
        <v>0</v>
      </c>
      <c r="H1028" s="64">
        <v>0</v>
      </c>
      <c r="I1028" s="64">
        <v>0</v>
      </c>
    </row>
    <row r="1029" spans="1:9" s="20" customFormat="1" x14ac:dyDescent="0.25">
      <c r="A1029" s="12"/>
      <c r="B1029" s="62" t="s">
        <v>22</v>
      </c>
      <c r="C1029" s="64">
        <f t="shared" si="259"/>
        <v>5</v>
      </c>
      <c r="D1029" s="64">
        <v>0</v>
      </c>
      <c r="E1029" s="64">
        <v>5</v>
      </c>
      <c r="F1029" s="64">
        <v>0</v>
      </c>
      <c r="G1029" s="64">
        <v>0</v>
      </c>
      <c r="H1029" s="64">
        <v>0</v>
      </c>
      <c r="I1029" s="64">
        <v>0</v>
      </c>
    </row>
    <row r="1030" spans="1:9" s="212" customFormat="1" ht="14" x14ac:dyDescent="0.25">
      <c r="A1030" s="448" t="s">
        <v>897</v>
      </c>
      <c r="B1030" s="63" t="s">
        <v>21</v>
      </c>
      <c r="C1030" s="64">
        <f t="shared" si="259"/>
        <v>110</v>
      </c>
      <c r="D1030" s="64">
        <v>0</v>
      </c>
      <c r="E1030" s="64">
        <v>110</v>
      </c>
      <c r="F1030" s="64">
        <v>0</v>
      </c>
      <c r="G1030" s="64">
        <v>0</v>
      </c>
      <c r="H1030" s="64">
        <v>0</v>
      </c>
      <c r="I1030" s="64">
        <v>0</v>
      </c>
    </row>
    <row r="1031" spans="1:9" s="20" customFormat="1" x14ac:dyDescent="0.25">
      <c r="A1031" s="12"/>
      <c r="B1031" s="62" t="s">
        <v>22</v>
      </c>
      <c r="C1031" s="64">
        <f t="shared" si="259"/>
        <v>110</v>
      </c>
      <c r="D1031" s="64">
        <v>0</v>
      </c>
      <c r="E1031" s="64">
        <v>110</v>
      </c>
      <c r="F1031" s="64">
        <v>0</v>
      </c>
      <c r="G1031" s="64">
        <v>0</v>
      </c>
      <c r="H1031" s="64">
        <v>0</v>
      </c>
      <c r="I1031" s="64">
        <v>0</v>
      </c>
    </row>
    <row r="1032" spans="1:9" s="212" customFormat="1" ht="14" x14ac:dyDescent="0.3">
      <c r="A1032" s="442" t="s">
        <v>898</v>
      </c>
      <c r="B1032" s="63" t="s">
        <v>21</v>
      </c>
      <c r="C1032" s="64">
        <f t="shared" si="259"/>
        <v>10</v>
      </c>
      <c r="D1032" s="64">
        <v>0</v>
      </c>
      <c r="E1032" s="64">
        <v>10</v>
      </c>
      <c r="F1032" s="64">
        <v>0</v>
      </c>
      <c r="G1032" s="64">
        <v>0</v>
      </c>
      <c r="H1032" s="64">
        <v>0</v>
      </c>
      <c r="I1032" s="64">
        <v>0</v>
      </c>
    </row>
    <row r="1033" spans="1:9" s="20" customFormat="1" x14ac:dyDescent="0.25">
      <c r="A1033" s="12"/>
      <c r="B1033" s="62" t="s">
        <v>22</v>
      </c>
      <c r="C1033" s="64">
        <f t="shared" si="259"/>
        <v>10</v>
      </c>
      <c r="D1033" s="64">
        <v>0</v>
      </c>
      <c r="E1033" s="64">
        <v>10</v>
      </c>
      <c r="F1033" s="64">
        <v>0</v>
      </c>
      <c r="G1033" s="64">
        <v>0</v>
      </c>
      <c r="H1033" s="64">
        <v>0</v>
      </c>
      <c r="I1033" s="64">
        <v>0</v>
      </c>
    </row>
    <row r="1034" spans="1:9" s="127" customFormat="1" ht="13" x14ac:dyDescent="0.3">
      <c r="A1034" s="142" t="s">
        <v>147</v>
      </c>
      <c r="B1034" s="125" t="s">
        <v>21</v>
      </c>
      <c r="C1034" s="126">
        <f t="shared" si="259"/>
        <v>36</v>
      </c>
      <c r="D1034" s="126">
        <f>D1050+D1052</f>
        <v>0</v>
      </c>
      <c r="E1034" s="126">
        <f t="shared" ref="E1034:I1035" si="261">E1050+E1052</f>
        <v>36</v>
      </c>
      <c r="F1034" s="126">
        <f t="shared" si="261"/>
        <v>0</v>
      </c>
      <c r="G1034" s="126">
        <f t="shared" si="261"/>
        <v>0</v>
      </c>
      <c r="H1034" s="126">
        <f t="shared" si="261"/>
        <v>0</v>
      </c>
      <c r="I1034" s="126">
        <f t="shared" si="261"/>
        <v>0</v>
      </c>
    </row>
    <row r="1035" spans="1:9" s="127" customFormat="1" ht="13" x14ac:dyDescent="0.3">
      <c r="A1035" s="135"/>
      <c r="B1035" s="128" t="s">
        <v>22</v>
      </c>
      <c r="C1035" s="126">
        <f t="shared" si="259"/>
        <v>36</v>
      </c>
      <c r="D1035" s="126">
        <f>D1051+D1053</f>
        <v>0</v>
      </c>
      <c r="E1035" s="126">
        <f t="shared" si="261"/>
        <v>36</v>
      </c>
      <c r="F1035" s="126">
        <f t="shared" si="261"/>
        <v>0</v>
      </c>
      <c r="G1035" s="126">
        <f t="shared" si="261"/>
        <v>0</v>
      </c>
      <c r="H1035" s="126">
        <f t="shared" si="261"/>
        <v>0</v>
      </c>
      <c r="I1035" s="126">
        <f t="shared" si="261"/>
        <v>0</v>
      </c>
    </row>
    <row r="1036" spans="1:9" s="102" customFormat="1" ht="13" hidden="1" x14ac:dyDescent="0.3">
      <c r="A1036" s="109" t="s">
        <v>55</v>
      </c>
      <c r="B1036" s="165" t="s">
        <v>21</v>
      </c>
      <c r="C1036" s="83" t="e">
        <f t="shared" si="259"/>
        <v>#REF!</v>
      </c>
      <c r="D1036" s="126" t="e">
        <f>#REF!+#REF!+#REF!+#REF!+#REF!+#REF!+#REF!+#REF!+D1054</f>
        <v>#REF!</v>
      </c>
      <c r="E1036" s="78">
        <f t="shared" ref="E1036:E1049" si="262">100+49</f>
        <v>149</v>
      </c>
      <c r="F1036" s="83">
        <f t="shared" ref="F1036:I1037" si="263">F1038</f>
        <v>0</v>
      </c>
      <c r="G1036" s="83">
        <f t="shared" si="263"/>
        <v>0</v>
      </c>
      <c r="H1036" s="83">
        <f t="shared" si="263"/>
        <v>0</v>
      </c>
      <c r="I1036" s="83">
        <f t="shared" si="263"/>
        <v>0</v>
      </c>
    </row>
    <row r="1037" spans="1:9" s="102" customFormat="1" ht="13" hidden="1" x14ac:dyDescent="0.3">
      <c r="A1037" s="88"/>
      <c r="B1037" s="166" t="s">
        <v>22</v>
      </c>
      <c r="C1037" s="83" t="e">
        <f t="shared" si="259"/>
        <v>#REF!</v>
      </c>
      <c r="D1037" s="126" t="e">
        <f>#REF!+#REF!+#REF!+#REF!+#REF!+#REF!+#REF!+#REF!+D1055</f>
        <v>#REF!</v>
      </c>
      <c r="E1037" s="78">
        <f t="shared" si="262"/>
        <v>149</v>
      </c>
      <c r="F1037" s="83">
        <f t="shared" si="263"/>
        <v>0</v>
      </c>
      <c r="G1037" s="83">
        <f t="shared" si="263"/>
        <v>0</v>
      </c>
      <c r="H1037" s="83">
        <f t="shared" si="263"/>
        <v>0</v>
      </c>
      <c r="I1037" s="83">
        <f t="shared" si="263"/>
        <v>0</v>
      </c>
    </row>
    <row r="1038" spans="1:9" s="102" customFormat="1" ht="13" hidden="1" x14ac:dyDescent="0.3">
      <c r="A1038" s="92" t="s">
        <v>74</v>
      </c>
      <c r="B1038" s="82" t="s">
        <v>21</v>
      </c>
      <c r="C1038" s="83" t="e">
        <f t="shared" si="259"/>
        <v>#REF!</v>
      </c>
      <c r="D1038" s="126" t="e">
        <f>#REF!+#REF!+#REF!+#REF!+#REF!+#REF!+#REF!+D1054+#REF!</f>
        <v>#REF!</v>
      </c>
      <c r="E1038" s="78">
        <f t="shared" si="262"/>
        <v>149</v>
      </c>
      <c r="F1038" s="83">
        <v>0</v>
      </c>
      <c r="G1038" s="83">
        <v>0</v>
      </c>
      <c r="H1038" s="83">
        <v>0</v>
      </c>
      <c r="I1038" s="83">
        <v>0</v>
      </c>
    </row>
    <row r="1039" spans="1:9" s="102" customFormat="1" ht="13" hidden="1" x14ac:dyDescent="0.3">
      <c r="A1039" s="104"/>
      <c r="B1039" s="86" t="s">
        <v>22</v>
      </c>
      <c r="C1039" s="83" t="e">
        <f t="shared" si="259"/>
        <v>#REF!</v>
      </c>
      <c r="D1039" s="126" t="e">
        <f>#REF!+#REF!+#REF!+#REF!+#REF!+#REF!+#REF!+D1055+#REF!</f>
        <v>#REF!</v>
      </c>
      <c r="E1039" s="78">
        <f t="shared" si="262"/>
        <v>149</v>
      </c>
      <c r="F1039" s="83">
        <v>0</v>
      </c>
      <c r="G1039" s="83">
        <v>0</v>
      </c>
      <c r="H1039" s="83">
        <v>0</v>
      </c>
      <c r="I1039" s="83">
        <v>0</v>
      </c>
    </row>
    <row r="1040" spans="1:9" s="102" customFormat="1" ht="13" hidden="1" x14ac:dyDescent="0.3">
      <c r="A1040" s="109" t="s">
        <v>53</v>
      </c>
      <c r="B1040" s="165" t="s">
        <v>21</v>
      </c>
      <c r="C1040" s="83" t="e">
        <f t="shared" si="259"/>
        <v>#REF!</v>
      </c>
      <c r="D1040" s="126" t="e">
        <f>#REF!+#REF!+#REF!+#REF!+#REF!+#REF!+D1054+#REF!+#REF!</f>
        <v>#REF!</v>
      </c>
      <c r="E1040" s="78">
        <f t="shared" si="262"/>
        <v>149</v>
      </c>
      <c r="F1040" s="83">
        <f t="shared" ref="F1040:I1041" si="264">F1042+F1044+F1046+F1048</f>
        <v>0</v>
      </c>
      <c r="G1040" s="83">
        <f t="shared" si="264"/>
        <v>0</v>
      </c>
      <c r="H1040" s="83">
        <f t="shared" si="264"/>
        <v>0</v>
      </c>
      <c r="I1040" s="83">
        <f t="shared" si="264"/>
        <v>0</v>
      </c>
    </row>
    <row r="1041" spans="1:9" s="102" customFormat="1" ht="13" hidden="1" x14ac:dyDescent="0.3">
      <c r="A1041" s="88"/>
      <c r="B1041" s="166" t="s">
        <v>22</v>
      </c>
      <c r="C1041" s="83" t="e">
        <f t="shared" si="259"/>
        <v>#REF!</v>
      </c>
      <c r="D1041" s="126" t="e">
        <f>#REF!+#REF!+#REF!+#REF!+#REF!+#REF!+D1055+#REF!+#REF!</f>
        <v>#REF!</v>
      </c>
      <c r="E1041" s="78">
        <f t="shared" si="262"/>
        <v>149</v>
      </c>
      <c r="F1041" s="83">
        <f t="shared" si="264"/>
        <v>0</v>
      </c>
      <c r="G1041" s="83">
        <f t="shared" si="264"/>
        <v>0</v>
      </c>
      <c r="H1041" s="83">
        <f t="shared" si="264"/>
        <v>0</v>
      </c>
      <c r="I1041" s="83">
        <f t="shared" si="264"/>
        <v>0</v>
      </c>
    </row>
    <row r="1042" spans="1:9" s="102" customFormat="1" ht="13" hidden="1" x14ac:dyDescent="0.3">
      <c r="A1042" s="92" t="s">
        <v>74</v>
      </c>
      <c r="B1042" s="82" t="s">
        <v>21</v>
      </c>
      <c r="C1042" s="83" t="e">
        <f t="shared" si="259"/>
        <v>#REF!</v>
      </c>
      <c r="D1042" s="126" t="e">
        <f>#REF!+#REF!+#REF!+#REF!+#REF!+D1054+#REF!+#REF!+#REF!</f>
        <v>#REF!</v>
      </c>
      <c r="E1042" s="78">
        <f t="shared" si="262"/>
        <v>149</v>
      </c>
      <c r="F1042" s="83">
        <v>0</v>
      </c>
      <c r="G1042" s="83">
        <v>0</v>
      </c>
      <c r="H1042" s="83">
        <v>0</v>
      </c>
      <c r="I1042" s="83">
        <v>0</v>
      </c>
    </row>
    <row r="1043" spans="1:9" s="102" customFormat="1" ht="13" hidden="1" x14ac:dyDescent="0.3">
      <c r="A1043" s="104"/>
      <c r="B1043" s="86" t="s">
        <v>22</v>
      </c>
      <c r="C1043" s="83" t="e">
        <f t="shared" si="259"/>
        <v>#REF!</v>
      </c>
      <c r="D1043" s="126" t="e">
        <f>#REF!+#REF!+#REF!+#REF!+#REF!+D1055+#REF!+#REF!+#REF!</f>
        <v>#REF!</v>
      </c>
      <c r="E1043" s="78">
        <f t="shared" si="262"/>
        <v>149</v>
      </c>
      <c r="F1043" s="83">
        <v>0</v>
      </c>
      <c r="G1043" s="83">
        <v>0</v>
      </c>
      <c r="H1043" s="83">
        <v>0</v>
      </c>
      <c r="I1043" s="83">
        <v>0</v>
      </c>
    </row>
    <row r="1044" spans="1:9" s="102" customFormat="1" ht="13" hidden="1" x14ac:dyDescent="0.3">
      <c r="A1044" s="112" t="s">
        <v>75</v>
      </c>
      <c r="B1044" s="87" t="s">
        <v>21</v>
      </c>
      <c r="C1044" s="83" t="e">
        <f t="shared" si="259"/>
        <v>#REF!</v>
      </c>
      <c r="D1044" s="126" t="e">
        <f>#REF!+#REF!+#REF!+#REF!+D1054+#REF!+#REF!+#REF!+#REF!</f>
        <v>#REF!</v>
      </c>
      <c r="E1044" s="78">
        <f t="shared" si="262"/>
        <v>149</v>
      </c>
      <c r="F1044" s="83">
        <v>0</v>
      </c>
      <c r="G1044" s="83">
        <v>0</v>
      </c>
      <c r="H1044" s="83">
        <v>0</v>
      </c>
      <c r="I1044" s="83">
        <v>0</v>
      </c>
    </row>
    <row r="1045" spans="1:9" s="102" customFormat="1" ht="13" hidden="1" x14ac:dyDescent="0.3">
      <c r="A1045" s="104"/>
      <c r="B1045" s="86" t="s">
        <v>22</v>
      </c>
      <c r="C1045" s="83" t="e">
        <f t="shared" si="259"/>
        <v>#REF!</v>
      </c>
      <c r="D1045" s="126" t="e">
        <f>#REF!+#REF!+#REF!+#REF!+D1055+#REF!+#REF!+#REF!+#REF!</f>
        <v>#REF!</v>
      </c>
      <c r="E1045" s="78">
        <f t="shared" si="262"/>
        <v>149</v>
      </c>
      <c r="F1045" s="83">
        <v>0</v>
      </c>
      <c r="G1045" s="83">
        <v>0</v>
      </c>
      <c r="H1045" s="83">
        <v>0</v>
      </c>
      <c r="I1045" s="83">
        <v>0</v>
      </c>
    </row>
    <row r="1046" spans="1:9" s="102" customFormat="1" ht="13" hidden="1" x14ac:dyDescent="0.3">
      <c r="A1046" s="92" t="s">
        <v>76</v>
      </c>
      <c r="B1046" s="82" t="s">
        <v>21</v>
      </c>
      <c r="C1046" s="83" t="e">
        <f t="shared" si="259"/>
        <v>#REF!</v>
      </c>
      <c r="D1046" s="126" t="e">
        <f>#REF!+#REF!+#REF!+D1054+#REF!+#REF!+#REF!+#REF!+#REF!</f>
        <v>#REF!</v>
      </c>
      <c r="E1046" s="78">
        <f t="shared" si="262"/>
        <v>149</v>
      </c>
      <c r="F1046" s="83">
        <v>0</v>
      </c>
      <c r="G1046" s="83">
        <v>0</v>
      </c>
      <c r="H1046" s="83">
        <v>0</v>
      </c>
      <c r="I1046" s="83">
        <v>0</v>
      </c>
    </row>
    <row r="1047" spans="1:9" s="102" customFormat="1" ht="13" hidden="1" x14ac:dyDescent="0.3">
      <c r="A1047" s="104"/>
      <c r="B1047" s="86" t="s">
        <v>22</v>
      </c>
      <c r="C1047" s="83" t="e">
        <f t="shared" si="259"/>
        <v>#REF!</v>
      </c>
      <c r="D1047" s="126" t="e">
        <f>#REF!+#REF!+#REF!+D1055+#REF!+#REF!+#REF!+#REF!+#REF!</f>
        <v>#REF!</v>
      </c>
      <c r="E1047" s="78">
        <f t="shared" si="262"/>
        <v>149</v>
      </c>
      <c r="F1047" s="83">
        <v>0</v>
      </c>
      <c r="G1047" s="83">
        <v>0</v>
      </c>
      <c r="H1047" s="83">
        <v>0</v>
      </c>
      <c r="I1047" s="83">
        <v>0</v>
      </c>
    </row>
    <row r="1048" spans="1:9" s="147" customFormat="1" ht="13" hidden="1" x14ac:dyDescent="0.3">
      <c r="A1048" s="92" t="s">
        <v>77</v>
      </c>
      <c r="B1048" s="87" t="s">
        <v>21</v>
      </c>
      <c r="C1048" s="84" t="e">
        <f t="shared" si="259"/>
        <v>#REF!</v>
      </c>
      <c r="D1048" s="126" t="e">
        <f>#REF!+#REF!+D1054+#REF!+#REF!+#REF!+#REF!+#REF!+#REF!</f>
        <v>#REF!</v>
      </c>
      <c r="E1048" s="78">
        <f t="shared" si="262"/>
        <v>149</v>
      </c>
      <c r="F1048" s="84">
        <v>0</v>
      </c>
      <c r="G1048" s="84">
        <v>0</v>
      </c>
      <c r="H1048" s="84">
        <v>0</v>
      </c>
      <c r="I1048" s="84">
        <v>0</v>
      </c>
    </row>
    <row r="1049" spans="1:9" s="147" customFormat="1" ht="13" hidden="1" x14ac:dyDescent="0.3">
      <c r="A1049" s="110"/>
      <c r="B1049" s="86" t="s">
        <v>22</v>
      </c>
      <c r="C1049" s="84" t="e">
        <f t="shared" si="259"/>
        <v>#REF!</v>
      </c>
      <c r="D1049" s="126" t="e">
        <f>#REF!+#REF!+D1055+#REF!+#REF!+#REF!+#REF!+#REF!+#REF!</f>
        <v>#REF!</v>
      </c>
      <c r="E1049" s="78">
        <f t="shared" si="262"/>
        <v>149</v>
      </c>
      <c r="F1049" s="84">
        <v>0</v>
      </c>
      <c r="G1049" s="84">
        <v>0</v>
      </c>
      <c r="H1049" s="84">
        <v>0</v>
      </c>
      <c r="I1049" s="84">
        <v>0</v>
      </c>
    </row>
    <row r="1050" spans="1:9" s="212" customFormat="1" ht="12.75" customHeight="1" x14ac:dyDescent="0.3">
      <c r="A1050" s="414" t="s">
        <v>463</v>
      </c>
      <c r="B1050" s="24" t="s">
        <v>21</v>
      </c>
      <c r="C1050" s="72">
        <f t="shared" si="259"/>
        <v>36</v>
      </c>
      <c r="D1050" s="72">
        <v>0</v>
      </c>
      <c r="E1050" s="72">
        <v>36</v>
      </c>
      <c r="F1050" s="72">
        <v>0</v>
      </c>
      <c r="G1050" s="72">
        <v>0</v>
      </c>
      <c r="H1050" s="72">
        <v>0</v>
      </c>
      <c r="I1050" s="72">
        <v>0</v>
      </c>
    </row>
    <row r="1051" spans="1:9" s="212" customFormat="1" ht="14" x14ac:dyDescent="0.3">
      <c r="A1051" s="306"/>
      <c r="B1051" s="26" t="s">
        <v>22</v>
      </c>
      <c r="C1051" s="72">
        <f t="shared" si="259"/>
        <v>36</v>
      </c>
      <c r="D1051" s="72">
        <v>0</v>
      </c>
      <c r="E1051" s="72">
        <v>36</v>
      </c>
      <c r="F1051" s="72">
        <v>0</v>
      </c>
      <c r="G1051" s="72">
        <v>0</v>
      </c>
      <c r="H1051" s="72">
        <v>0</v>
      </c>
      <c r="I1051" s="72">
        <v>0</v>
      </c>
    </row>
    <row r="1052" spans="1:9" s="212" customFormat="1" ht="12.75" customHeight="1" x14ac:dyDescent="0.3">
      <c r="A1052" s="487" t="s">
        <v>464</v>
      </c>
      <c r="B1052" s="24" t="s">
        <v>21</v>
      </c>
      <c r="C1052" s="72">
        <f t="shared" si="259"/>
        <v>0</v>
      </c>
      <c r="D1052" s="72">
        <v>0</v>
      </c>
      <c r="E1052" s="72">
        <f>110-110</f>
        <v>0</v>
      </c>
      <c r="F1052" s="72">
        <v>0</v>
      </c>
      <c r="G1052" s="72">
        <v>0</v>
      </c>
      <c r="H1052" s="72">
        <v>0</v>
      </c>
      <c r="I1052" s="72">
        <v>0</v>
      </c>
    </row>
    <row r="1053" spans="1:9" s="20" customFormat="1" ht="14" x14ac:dyDescent="0.3">
      <c r="A1053" s="306"/>
      <c r="B1053" s="26" t="s">
        <v>22</v>
      </c>
      <c r="C1053" s="72">
        <f t="shared" si="259"/>
        <v>0</v>
      </c>
      <c r="D1053" s="72">
        <v>0</v>
      </c>
      <c r="E1053" s="72">
        <f>110-110</f>
        <v>0</v>
      </c>
      <c r="F1053" s="72">
        <v>0</v>
      </c>
      <c r="G1053" s="72">
        <v>0</v>
      </c>
      <c r="H1053" s="72">
        <v>0</v>
      </c>
      <c r="I1053" s="72">
        <v>0</v>
      </c>
    </row>
    <row r="1054" spans="1:9" s="127" customFormat="1" ht="13" x14ac:dyDescent="0.3">
      <c r="A1054" s="142" t="s">
        <v>230</v>
      </c>
      <c r="B1054" s="125" t="s">
        <v>21</v>
      </c>
      <c r="C1054" s="126">
        <f t="shared" si="259"/>
        <v>769</v>
      </c>
      <c r="D1054" s="126">
        <f>D1056+D1058</f>
        <v>0</v>
      </c>
      <c r="E1054" s="126">
        <f t="shared" ref="E1054:I1055" si="265">E1056+E1058</f>
        <v>769</v>
      </c>
      <c r="F1054" s="126">
        <f t="shared" si="265"/>
        <v>0</v>
      </c>
      <c r="G1054" s="126">
        <f t="shared" si="265"/>
        <v>0</v>
      </c>
      <c r="H1054" s="126">
        <f t="shared" si="265"/>
        <v>0</v>
      </c>
      <c r="I1054" s="126">
        <f t="shared" si="265"/>
        <v>0</v>
      </c>
    </row>
    <row r="1055" spans="1:9" s="127" customFormat="1" ht="13" x14ac:dyDescent="0.3">
      <c r="A1055" s="135"/>
      <c r="B1055" s="128" t="s">
        <v>22</v>
      </c>
      <c r="C1055" s="126">
        <f t="shared" si="259"/>
        <v>769</v>
      </c>
      <c r="D1055" s="126">
        <f>D1057+D1059</f>
        <v>0</v>
      </c>
      <c r="E1055" s="126">
        <f t="shared" si="265"/>
        <v>769</v>
      </c>
      <c r="F1055" s="126">
        <f t="shared" si="265"/>
        <v>0</v>
      </c>
      <c r="G1055" s="126">
        <f t="shared" si="265"/>
        <v>0</v>
      </c>
      <c r="H1055" s="126">
        <f t="shared" si="265"/>
        <v>0</v>
      </c>
      <c r="I1055" s="126">
        <f t="shared" si="265"/>
        <v>0</v>
      </c>
    </row>
    <row r="1056" spans="1:9" s="212" customFormat="1" x14ac:dyDescent="0.25">
      <c r="A1056" s="376" t="s">
        <v>415</v>
      </c>
      <c r="B1056" s="63" t="s">
        <v>21</v>
      </c>
      <c r="C1056" s="64">
        <f t="shared" ref="C1056:C1117" si="266">D1056+E1056+F1056+G1056+H1056+I1056</f>
        <v>7</v>
      </c>
      <c r="D1056" s="64">
        <v>0</v>
      </c>
      <c r="E1056" s="64">
        <v>7</v>
      </c>
      <c r="F1056" s="64">
        <v>0</v>
      </c>
      <c r="G1056" s="64">
        <v>0</v>
      </c>
      <c r="H1056" s="64">
        <v>0</v>
      </c>
      <c r="I1056" s="64">
        <v>0</v>
      </c>
    </row>
    <row r="1057" spans="1:9" s="20" customFormat="1" x14ac:dyDescent="0.25">
      <c r="A1057" s="12"/>
      <c r="B1057" s="62" t="s">
        <v>22</v>
      </c>
      <c r="C1057" s="64">
        <f t="shared" si="266"/>
        <v>7</v>
      </c>
      <c r="D1057" s="64">
        <v>0</v>
      </c>
      <c r="E1057" s="64">
        <v>7</v>
      </c>
      <c r="F1057" s="64">
        <v>0</v>
      </c>
      <c r="G1057" s="64">
        <v>0</v>
      </c>
      <c r="H1057" s="64">
        <v>0</v>
      </c>
      <c r="I1057" s="64">
        <v>0</v>
      </c>
    </row>
    <row r="1058" spans="1:9" s="212" customFormat="1" ht="14" x14ac:dyDescent="0.3">
      <c r="A1058" s="505" t="s">
        <v>545</v>
      </c>
      <c r="B1058" s="63" t="s">
        <v>21</v>
      </c>
      <c r="C1058" s="64">
        <f t="shared" si="266"/>
        <v>762</v>
      </c>
      <c r="D1058" s="64">
        <v>0</v>
      </c>
      <c r="E1058" s="64">
        <v>762</v>
      </c>
      <c r="F1058" s="64">
        <v>0</v>
      </c>
      <c r="G1058" s="64">
        <v>0</v>
      </c>
      <c r="H1058" s="64">
        <v>0</v>
      </c>
      <c r="I1058" s="64">
        <v>0</v>
      </c>
    </row>
    <row r="1059" spans="1:9" s="20" customFormat="1" x14ac:dyDescent="0.25">
      <c r="A1059" s="12"/>
      <c r="B1059" s="62" t="s">
        <v>22</v>
      </c>
      <c r="C1059" s="64">
        <f t="shared" si="266"/>
        <v>762</v>
      </c>
      <c r="D1059" s="64">
        <v>0</v>
      </c>
      <c r="E1059" s="64">
        <v>762</v>
      </c>
      <c r="F1059" s="64">
        <v>0</v>
      </c>
      <c r="G1059" s="64">
        <v>0</v>
      </c>
      <c r="H1059" s="64">
        <v>0</v>
      </c>
      <c r="I1059" s="64">
        <v>0</v>
      </c>
    </row>
    <row r="1060" spans="1:9" s="127" customFormat="1" ht="13" x14ac:dyDescent="0.3">
      <c r="A1060" s="142" t="s">
        <v>219</v>
      </c>
      <c r="B1060" s="125" t="s">
        <v>21</v>
      </c>
      <c r="C1060" s="126">
        <f t="shared" si="266"/>
        <v>1180.05</v>
      </c>
      <c r="D1060" s="126">
        <f>D1062+D1064+D1066+D1068+D1070+D1072+D1074</f>
        <v>1074.05</v>
      </c>
      <c r="E1060" s="126">
        <f t="shared" ref="E1060:I1061" si="267">E1062+E1064+E1066+E1068+E1070+E1072+E1074</f>
        <v>106</v>
      </c>
      <c r="F1060" s="126">
        <f t="shared" si="267"/>
        <v>0</v>
      </c>
      <c r="G1060" s="126">
        <f t="shared" si="267"/>
        <v>0</v>
      </c>
      <c r="H1060" s="126">
        <f t="shared" si="267"/>
        <v>0</v>
      </c>
      <c r="I1060" s="126">
        <f t="shared" si="267"/>
        <v>0</v>
      </c>
    </row>
    <row r="1061" spans="1:9" s="127" customFormat="1" ht="13" x14ac:dyDescent="0.3">
      <c r="A1061" s="135"/>
      <c r="B1061" s="128" t="s">
        <v>22</v>
      </c>
      <c r="C1061" s="126">
        <f t="shared" si="266"/>
        <v>1180.05</v>
      </c>
      <c r="D1061" s="126">
        <f>D1063+D1065+D1067+D1069+D1071+D1073+D1075</f>
        <v>1074.05</v>
      </c>
      <c r="E1061" s="126">
        <f t="shared" si="267"/>
        <v>106</v>
      </c>
      <c r="F1061" s="126">
        <f t="shared" si="267"/>
        <v>0</v>
      </c>
      <c r="G1061" s="126">
        <f t="shared" si="267"/>
        <v>0</v>
      </c>
      <c r="H1061" s="126">
        <f t="shared" si="267"/>
        <v>0</v>
      </c>
      <c r="I1061" s="126">
        <f t="shared" si="267"/>
        <v>0</v>
      </c>
    </row>
    <row r="1062" spans="1:9" s="212" customFormat="1" ht="12.75" customHeight="1" x14ac:dyDescent="0.3">
      <c r="A1062" s="415" t="s">
        <v>317</v>
      </c>
      <c r="B1062" s="63" t="s">
        <v>21</v>
      </c>
      <c r="C1062" s="64">
        <f t="shared" si="266"/>
        <v>45</v>
      </c>
      <c r="D1062" s="64">
        <v>0</v>
      </c>
      <c r="E1062" s="64">
        <v>45</v>
      </c>
      <c r="F1062" s="64">
        <v>0</v>
      </c>
      <c r="G1062" s="64">
        <v>0</v>
      </c>
      <c r="H1062" s="64">
        <v>0</v>
      </c>
      <c r="I1062" s="64">
        <v>0</v>
      </c>
    </row>
    <row r="1063" spans="1:9" s="212" customFormat="1" ht="14" x14ac:dyDescent="0.3">
      <c r="A1063" s="325"/>
      <c r="B1063" s="62" t="s">
        <v>22</v>
      </c>
      <c r="C1063" s="64">
        <f t="shared" si="266"/>
        <v>45</v>
      </c>
      <c r="D1063" s="64">
        <v>0</v>
      </c>
      <c r="E1063" s="64">
        <v>45</v>
      </c>
      <c r="F1063" s="64">
        <v>0</v>
      </c>
      <c r="G1063" s="64">
        <v>0</v>
      </c>
      <c r="H1063" s="64">
        <v>0</v>
      </c>
      <c r="I1063" s="64">
        <v>0</v>
      </c>
    </row>
    <row r="1064" spans="1:9" s="212" customFormat="1" ht="12.75" customHeight="1" x14ac:dyDescent="0.3">
      <c r="A1064" s="415" t="s">
        <v>318</v>
      </c>
      <c r="B1064" s="63" t="s">
        <v>21</v>
      </c>
      <c r="C1064" s="64">
        <f t="shared" si="266"/>
        <v>52.05</v>
      </c>
      <c r="D1064" s="64">
        <v>52.05</v>
      </c>
      <c r="E1064" s="64">
        <v>0</v>
      </c>
      <c r="F1064" s="64">
        <v>0</v>
      </c>
      <c r="G1064" s="64">
        <v>0</v>
      </c>
      <c r="H1064" s="64">
        <v>0</v>
      </c>
      <c r="I1064" s="64">
        <v>0</v>
      </c>
    </row>
    <row r="1065" spans="1:9" s="212" customFormat="1" ht="14" x14ac:dyDescent="0.3">
      <c r="A1065" s="325"/>
      <c r="B1065" s="62" t="s">
        <v>22</v>
      </c>
      <c r="C1065" s="64">
        <f t="shared" si="266"/>
        <v>52.05</v>
      </c>
      <c r="D1065" s="64">
        <v>52.05</v>
      </c>
      <c r="E1065" s="64">
        <v>0</v>
      </c>
      <c r="F1065" s="64">
        <v>0</v>
      </c>
      <c r="G1065" s="64">
        <v>0</v>
      </c>
      <c r="H1065" s="64">
        <v>0</v>
      </c>
      <c r="I1065" s="64">
        <v>0</v>
      </c>
    </row>
    <row r="1066" spans="1:9" s="212" customFormat="1" ht="12.75" customHeight="1" x14ac:dyDescent="0.3">
      <c r="A1066" s="415" t="s">
        <v>319</v>
      </c>
      <c r="B1066" s="63" t="s">
        <v>21</v>
      </c>
      <c r="C1066" s="64">
        <f t="shared" si="266"/>
        <v>44</v>
      </c>
      <c r="D1066" s="64">
        <v>44</v>
      </c>
      <c r="E1066" s="64">
        <v>0</v>
      </c>
      <c r="F1066" s="64">
        <v>0</v>
      </c>
      <c r="G1066" s="64">
        <v>0</v>
      </c>
      <c r="H1066" s="64">
        <v>0</v>
      </c>
      <c r="I1066" s="64">
        <v>0</v>
      </c>
    </row>
    <row r="1067" spans="1:9" s="212" customFormat="1" ht="14" x14ac:dyDescent="0.3">
      <c r="A1067" s="325"/>
      <c r="B1067" s="62" t="s">
        <v>22</v>
      </c>
      <c r="C1067" s="64">
        <f t="shared" si="266"/>
        <v>44</v>
      </c>
      <c r="D1067" s="64">
        <v>44</v>
      </c>
      <c r="E1067" s="64">
        <v>0</v>
      </c>
      <c r="F1067" s="64">
        <v>0</v>
      </c>
      <c r="G1067" s="64">
        <v>0</v>
      </c>
      <c r="H1067" s="64">
        <v>0</v>
      </c>
      <c r="I1067" s="64">
        <v>0</v>
      </c>
    </row>
    <row r="1068" spans="1:9" s="212" customFormat="1" ht="12.75" customHeight="1" x14ac:dyDescent="0.3">
      <c r="A1068" s="414" t="s">
        <v>389</v>
      </c>
      <c r="B1068" s="63" t="s">
        <v>21</v>
      </c>
      <c r="C1068" s="64">
        <f t="shared" si="266"/>
        <v>974</v>
      </c>
      <c r="D1068" s="64">
        <v>974</v>
      </c>
      <c r="E1068" s="64">
        <v>0</v>
      </c>
      <c r="F1068" s="64">
        <v>0</v>
      </c>
      <c r="G1068" s="64">
        <v>0</v>
      </c>
      <c r="H1068" s="64">
        <v>0</v>
      </c>
      <c r="I1068" s="64">
        <v>0</v>
      </c>
    </row>
    <row r="1069" spans="1:9" s="212" customFormat="1" ht="14" x14ac:dyDescent="0.3">
      <c r="A1069" s="325"/>
      <c r="B1069" s="62" t="s">
        <v>22</v>
      </c>
      <c r="C1069" s="64">
        <f t="shared" si="266"/>
        <v>974</v>
      </c>
      <c r="D1069" s="64">
        <v>974</v>
      </c>
      <c r="E1069" s="64">
        <v>0</v>
      </c>
      <c r="F1069" s="64">
        <v>0</v>
      </c>
      <c r="G1069" s="64">
        <v>0</v>
      </c>
      <c r="H1069" s="64">
        <v>0</v>
      </c>
      <c r="I1069" s="64">
        <v>0</v>
      </c>
    </row>
    <row r="1070" spans="1:9" s="212" customFormat="1" ht="12.75" customHeight="1" x14ac:dyDescent="0.3">
      <c r="A1070" s="501" t="s">
        <v>405</v>
      </c>
      <c r="B1070" s="63" t="s">
        <v>21</v>
      </c>
      <c r="C1070" s="64">
        <f t="shared" si="266"/>
        <v>7</v>
      </c>
      <c r="D1070" s="64">
        <v>0</v>
      </c>
      <c r="E1070" s="64">
        <v>7</v>
      </c>
      <c r="F1070" s="64">
        <v>0</v>
      </c>
      <c r="G1070" s="64">
        <v>0</v>
      </c>
      <c r="H1070" s="64">
        <v>0</v>
      </c>
      <c r="I1070" s="64">
        <v>0</v>
      </c>
    </row>
    <row r="1071" spans="1:9" s="212" customFormat="1" ht="14" x14ac:dyDescent="0.3">
      <c r="A1071" s="325"/>
      <c r="B1071" s="62" t="s">
        <v>22</v>
      </c>
      <c r="C1071" s="64">
        <f t="shared" si="266"/>
        <v>7</v>
      </c>
      <c r="D1071" s="64">
        <v>0</v>
      </c>
      <c r="E1071" s="64">
        <v>7</v>
      </c>
      <c r="F1071" s="64">
        <v>0</v>
      </c>
      <c r="G1071" s="64">
        <v>0</v>
      </c>
      <c r="H1071" s="64">
        <v>0</v>
      </c>
      <c r="I1071" s="64">
        <v>0</v>
      </c>
    </row>
    <row r="1072" spans="1:9" s="212" customFormat="1" ht="12.75" customHeight="1" x14ac:dyDescent="0.3">
      <c r="A1072" s="501" t="s">
        <v>406</v>
      </c>
      <c r="B1072" s="63" t="s">
        <v>21</v>
      </c>
      <c r="C1072" s="64">
        <f t="shared" si="266"/>
        <v>54</v>
      </c>
      <c r="D1072" s="64">
        <v>0</v>
      </c>
      <c r="E1072" s="64">
        <v>54</v>
      </c>
      <c r="F1072" s="64">
        <v>0</v>
      </c>
      <c r="G1072" s="64">
        <v>0</v>
      </c>
      <c r="H1072" s="64">
        <v>0</v>
      </c>
      <c r="I1072" s="64">
        <v>0</v>
      </c>
    </row>
    <row r="1073" spans="1:9" s="212" customFormat="1" ht="14" x14ac:dyDescent="0.3">
      <c r="A1073" s="325"/>
      <c r="B1073" s="62" t="s">
        <v>22</v>
      </c>
      <c r="C1073" s="64">
        <f t="shared" si="266"/>
        <v>54</v>
      </c>
      <c r="D1073" s="64">
        <v>0</v>
      </c>
      <c r="E1073" s="64">
        <v>54</v>
      </c>
      <c r="F1073" s="64">
        <v>0</v>
      </c>
      <c r="G1073" s="64">
        <v>0</v>
      </c>
      <c r="H1073" s="64">
        <v>0</v>
      </c>
      <c r="I1073" s="64">
        <v>0</v>
      </c>
    </row>
    <row r="1074" spans="1:9" s="212" customFormat="1" ht="12.75" customHeight="1" x14ac:dyDescent="0.3">
      <c r="A1074" s="501" t="s">
        <v>407</v>
      </c>
      <c r="B1074" s="63" t="s">
        <v>21</v>
      </c>
      <c r="C1074" s="64">
        <f t="shared" si="266"/>
        <v>4</v>
      </c>
      <c r="D1074" s="64">
        <v>4</v>
      </c>
      <c r="E1074" s="64">
        <v>0</v>
      </c>
      <c r="F1074" s="64">
        <v>0</v>
      </c>
      <c r="G1074" s="64">
        <v>0</v>
      </c>
      <c r="H1074" s="64">
        <v>0</v>
      </c>
      <c r="I1074" s="64">
        <v>0</v>
      </c>
    </row>
    <row r="1075" spans="1:9" s="212" customFormat="1" ht="13.5" customHeight="1" x14ac:dyDescent="0.3">
      <c r="A1075" s="325"/>
      <c r="B1075" s="62" t="s">
        <v>22</v>
      </c>
      <c r="C1075" s="64">
        <f t="shared" si="266"/>
        <v>4</v>
      </c>
      <c r="D1075" s="64">
        <v>4</v>
      </c>
      <c r="E1075" s="64">
        <v>0</v>
      </c>
      <c r="F1075" s="64">
        <v>0</v>
      </c>
      <c r="G1075" s="64">
        <v>0</v>
      </c>
      <c r="H1075" s="64">
        <v>0</v>
      </c>
      <c r="I1075" s="64">
        <v>0</v>
      </c>
    </row>
    <row r="1076" spans="1:9" s="127" customFormat="1" ht="13" x14ac:dyDescent="0.3">
      <c r="A1076" s="230" t="s">
        <v>278</v>
      </c>
      <c r="B1076" s="125" t="s">
        <v>21</v>
      </c>
      <c r="C1076" s="126">
        <f t="shared" si="266"/>
        <v>181.1</v>
      </c>
      <c r="D1076" s="126">
        <f>D1078+D1080+D1082+D1084+D1086</f>
        <v>25.1</v>
      </c>
      <c r="E1076" s="126">
        <f t="shared" ref="E1076:I1077" si="268">E1078+E1080+E1082+E1084+E1086</f>
        <v>156</v>
      </c>
      <c r="F1076" s="126">
        <f t="shared" si="268"/>
        <v>0</v>
      </c>
      <c r="G1076" s="126">
        <f t="shared" si="268"/>
        <v>0</v>
      </c>
      <c r="H1076" s="126">
        <f t="shared" si="268"/>
        <v>0</v>
      </c>
      <c r="I1076" s="126">
        <f t="shared" si="268"/>
        <v>0</v>
      </c>
    </row>
    <row r="1077" spans="1:9" s="127" customFormat="1" ht="13" x14ac:dyDescent="0.3">
      <c r="A1077" s="135"/>
      <c r="B1077" s="128" t="s">
        <v>22</v>
      </c>
      <c r="C1077" s="126">
        <f t="shared" si="266"/>
        <v>181.1</v>
      </c>
      <c r="D1077" s="126">
        <f>D1079+D1081+D1083+D1085+D1087</f>
        <v>25.1</v>
      </c>
      <c r="E1077" s="126">
        <f t="shared" si="268"/>
        <v>156</v>
      </c>
      <c r="F1077" s="126">
        <f t="shared" si="268"/>
        <v>0</v>
      </c>
      <c r="G1077" s="126">
        <f t="shared" si="268"/>
        <v>0</v>
      </c>
      <c r="H1077" s="126">
        <f t="shared" si="268"/>
        <v>0</v>
      </c>
      <c r="I1077" s="126">
        <f t="shared" si="268"/>
        <v>0</v>
      </c>
    </row>
    <row r="1078" spans="1:9" s="212" customFormat="1" ht="12.75" customHeight="1" x14ac:dyDescent="0.25">
      <c r="A1078" s="504" t="s">
        <v>316</v>
      </c>
      <c r="B1078" s="63" t="s">
        <v>21</v>
      </c>
      <c r="C1078" s="64">
        <f t="shared" si="266"/>
        <v>20</v>
      </c>
      <c r="D1078" s="64">
        <v>20</v>
      </c>
      <c r="E1078" s="64">
        <v>0</v>
      </c>
      <c r="F1078" s="64">
        <v>0</v>
      </c>
      <c r="G1078" s="64">
        <v>0</v>
      </c>
      <c r="H1078" s="64">
        <v>0</v>
      </c>
      <c r="I1078" s="64">
        <v>0</v>
      </c>
    </row>
    <row r="1079" spans="1:9" s="212" customFormat="1" ht="15.5" x14ac:dyDescent="0.35">
      <c r="A1079" s="353"/>
      <c r="B1079" s="62" t="s">
        <v>22</v>
      </c>
      <c r="C1079" s="64">
        <f t="shared" si="266"/>
        <v>20</v>
      </c>
      <c r="D1079" s="64">
        <v>20</v>
      </c>
      <c r="E1079" s="64">
        <v>0</v>
      </c>
      <c r="F1079" s="64">
        <v>0</v>
      </c>
      <c r="G1079" s="64">
        <v>0</v>
      </c>
      <c r="H1079" s="64">
        <v>0</v>
      </c>
      <c r="I1079" s="64">
        <v>0</v>
      </c>
    </row>
    <row r="1080" spans="1:9" s="212" customFormat="1" ht="12.75" customHeight="1" x14ac:dyDescent="0.25">
      <c r="A1080" s="503" t="s">
        <v>90</v>
      </c>
      <c r="B1080" s="63" t="s">
        <v>21</v>
      </c>
      <c r="C1080" s="64">
        <f t="shared" si="266"/>
        <v>5.0999999999999996</v>
      </c>
      <c r="D1080" s="64">
        <v>5.0999999999999996</v>
      </c>
      <c r="E1080" s="64">
        <v>0</v>
      </c>
      <c r="F1080" s="64">
        <v>0</v>
      </c>
      <c r="G1080" s="64">
        <v>0</v>
      </c>
      <c r="H1080" s="64">
        <v>0</v>
      </c>
      <c r="I1080" s="64">
        <v>0</v>
      </c>
    </row>
    <row r="1081" spans="1:9" s="212" customFormat="1" ht="15.5" x14ac:dyDescent="0.35">
      <c r="A1081" s="353"/>
      <c r="B1081" s="62" t="s">
        <v>22</v>
      </c>
      <c r="C1081" s="64">
        <f t="shared" si="266"/>
        <v>5.0999999999999996</v>
      </c>
      <c r="D1081" s="64">
        <v>5.0999999999999996</v>
      </c>
      <c r="E1081" s="64">
        <v>0</v>
      </c>
      <c r="F1081" s="64">
        <v>0</v>
      </c>
      <c r="G1081" s="64">
        <v>0</v>
      </c>
      <c r="H1081" s="64">
        <v>0</v>
      </c>
      <c r="I1081" s="64">
        <v>0</v>
      </c>
    </row>
    <row r="1082" spans="1:9" s="212" customFormat="1" ht="12.75" customHeight="1" x14ac:dyDescent="0.25">
      <c r="A1082" s="503" t="s">
        <v>90</v>
      </c>
      <c r="B1082" s="63" t="s">
        <v>21</v>
      </c>
      <c r="C1082" s="64">
        <f t="shared" si="266"/>
        <v>31</v>
      </c>
      <c r="D1082" s="64">
        <v>0</v>
      </c>
      <c r="E1082" s="64">
        <v>31</v>
      </c>
      <c r="F1082" s="64">
        <v>0</v>
      </c>
      <c r="G1082" s="64">
        <v>0</v>
      </c>
      <c r="H1082" s="64">
        <v>0</v>
      </c>
      <c r="I1082" s="64">
        <v>0</v>
      </c>
    </row>
    <row r="1083" spans="1:9" s="212" customFormat="1" ht="15.5" x14ac:dyDescent="0.35">
      <c r="A1083" s="353"/>
      <c r="B1083" s="62" t="s">
        <v>22</v>
      </c>
      <c r="C1083" s="64">
        <f t="shared" si="266"/>
        <v>31</v>
      </c>
      <c r="D1083" s="64">
        <v>0</v>
      </c>
      <c r="E1083" s="64">
        <v>31</v>
      </c>
      <c r="F1083" s="64">
        <v>0</v>
      </c>
      <c r="G1083" s="64">
        <v>0</v>
      </c>
      <c r="H1083" s="64">
        <v>0</v>
      </c>
      <c r="I1083" s="64">
        <v>0</v>
      </c>
    </row>
    <row r="1084" spans="1:9" s="212" customFormat="1" ht="17.25" customHeight="1" x14ac:dyDescent="0.25">
      <c r="A1084" s="450" t="s">
        <v>526</v>
      </c>
      <c r="B1084" s="63" t="s">
        <v>21</v>
      </c>
      <c r="C1084" s="64">
        <f t="shared" si="266"/>
        <v>122</v>
      </c>
      <c r="D1084" s="64">
        <v>0</v>
      </c>
      <c r="E1084" s="64">
        <v>122</v>
      </c>
      <c r="F1084" s="64">
        <v>0</v>
      </c>
      <c r="G1084" s="64">
        <v>0</v>
      </c>
      <c r="H1084" s="64">
        <v>0</v>
      </c>
      <c r="I1084" s="64">
        <v>0</v>
      </c>
    </row>
    <row r="1085" spans="1:9" s="212" customFormat="1" ht="15.5" x14ac:dyDescent="0.35">
      <c r="A1085" s="353"/>
      <c r="B1085" s="62" t="s">
        <v>22</v>
      </c>
      <c r="C1085" s="64">
        <f t="shared" si="266"/>
        <v>122</v>
      </c>
      <c r="D1085" s="64">
        <v>0</v>
      </c>
      <c r="E1085" s="64">
        <v>122</v>
      </c>
      <c r="F1085" s="64">
        <v>0</v>
      </c>
      <c r="G1085" s="64">
        <v>0</v>
      </c>
      <c r="H1085" s="64">
        <v>0</v>
      </c>
      <c r="I1085" s="64">
        <v>0</v>
      </c>
    </row>
    <row r="1086" spans="1:9" s="212" customFormat="1" ht="16.5" customHeight="1" x14ac:dyDescent="0.25">
      <c r="A1086" s="450" t="s">
        <v>527</v>
      </c>
      <c r="B1086" s="63" t="s">
        <v>21</v>
      </c>
      <c r="C1086" s="64">
        <f t="shared" si="266"/>
        <v>3</v>
      </c>
      <c r="D1086" s="64">
        <v>0</v>
      </c>
      <c r="E1086" s="64">
        <v>3</v>
      </c>
      <c r="F1086" s="64">
        <v>0</v>
      </c>
      <c r="G1086" s="64">
        <v>0</v>
      </c>
      <c r="H1086" s="64">
        <v>0</v>
      </c>
      <c r="I1086" s="64">
        <v>0</v>
      </c>
    </row>
    <row r="1087" spans="1:9" s="212" customFormat="1" ht="15.5" x14ac:dyDescent="0.35">
      <c r="A1087" s="353"/>
      <c r="B1087" s="62" t="s">
        <v>22</v>
      </c>
      <c r="C1087" s="64">
        <f t="shared" si="266"/>
        <v>3</v>
      </c>
      <c r="D1087" s="64">
        <v>0</v>
      </c>
      <c r="E1087" s="64">
        <v>3</v>
      </c>
      <c r="F1087" s="64">
        <v>0</v>
      </c>
      <c r="G1087" s="64">
        <v>0</v>
      </c>
      <c r="H1087" s="64">
        <v>0</v>
      </c>
      <c r="I1087" s="64">
        <v>0</v>
      </c>
    </row>
    <row r="1088" spans="1:9" s="147" customFormat="1" ht="13" x14ac:dyDescent="0.3">
      <c r="A1088" s="23" t="s">
        <v>283</v>
      </c>
      <c r="B1088" s="82" t="s">
        <v>21</v>
      </c>
      <c r="C1088" s="84">
        <f t="shared" si="266"/>
        <v>62</v>
      </c>
      <c r="D1088" s="84">
        <f>D1090+D1092</f>
        <v>12</v>
      </c>
      <c r="E1088" s="84">
        <f t="shared" ref="E1088:I1088" si="269">E1090+E1092</f>
        <v>50</v>
      </c>
      <c r="F1088" s="84">
        <f t="shared" si="269"/>
        <v>0</v>
      </c>
      <c r="G1088" s="84">
        <f t="shared" si="269"/>
        <v>0</v>
      </c>
      <c r="H1088" s="84">
        <f t="shared" si="269"/>
        <v>0</v>
      </c>
      <c r="I1088" s="84">
        <f t="shared" si="269"/>
        <v>0</v>
      </c>
    </row>
    <row r="1089" spans="1:15" s="147" customFormat="1" x14ac:dyDescent="0.25">
      <c r="A1089" s="21"/>
      <c r="B1089" s="86" t="s">
        <v>22</v>
      </c>
      <c r="C1089" s="84">
        <f t="shared" si="266"/>
        <v>62</v>
      </c>
      <c r="D1089" s="84">
        <f>D1091+D1093</f>
        <v>12</v>
      </c>
      <c r="E1089" s="84">
        <f t="shared" ref="E1089:I1089" si="270">E1091+E1093</f>
        <v>50</v>
      </c>
      <c r="F1089" s="84">
        <f t="shared" si="270"/>
        <v>0</v>
      </c>
      <c r="G1089" s="84">
        <f t="shared" si="270"/>
        <v>0</v>
      </c>
      <c r="H1089" s="84">
        <f t="shared" si="270"/>
        <v>0</v>
      </c>
      <c r="I1089" s="84">
        <f t="shared" si="270"/>
        <v>0</v>
      </c>
    </row>
    <row r="1090" spans="1:15" s="209" customFormat="1" ht="14" x14ac:dyDescent="0.25">
      <c r="A1090" s="502" t="s">
        <v>395</v>
      </c>
      <c r="B1090" s="219" t="s">
        <v>21</v>
      </c>
      <c r="C1090" s="84">
        <f t="shared" si="266"/>
        <v>12</v>
      </c>
      <c r="D1090" s="84">
        <v>12</v>
      </c>
      <c r="E1090" s="72">
        <v>0</v>
      </c>
      <c r="F1090" s="84">
        <v>0</v>
      </c>
      <c r="G1090" s="84">
        <v>0</v>
      </c>
      <c r="H1090" s="84">
        <v>0</v>
      </c>
      <c r="I1090" s="84">
        <v>0</v>
      </c>
      <c r="J1090" s="724"/>
      <c r="K1090" s="725"/>
      <c r="L1090" s="725"/>
      <c r="M1090" s="725"/>
      <c r="N1090" s="725"/>
      <c r="O1090" s="725"/>
    </row>
    <row r="1091" spans="1:15" s="209" customFormat="1" x14ac:dyDescent="0.25">
      <c r="A1091" s="204"/>
      <c r="B1091" s="220" t="s">
        <v>22</v>
      </c>
      <c r="C1091" s="84">
        <f t="shared" si="266"/>
        <v>12</v>
      </c>
      <c r="D1091" s="84">
        <v>12</v>
      </c>
      <c r="E1091" s="72">
        <v>0</v>
      </c>
      <c r="F1091" s="84">
        <v>0</v>
      </c>
      <c r="G1091" s="84">
        <v>0</v>
      </c>
      <c r="H1091" s="84">
        <v>0</v>
      </c>
      <c r="I1091" s="84">
        <v>0</v>
      </c>
      <c r="J1091" s="724"/>
      <c r="K1091" s="725"/>
      <c r="L1091" s="725"/>
      <c r="M1091" s="725"/>
      <c r="N1091" s="725"/>
      <c r="O1091" s="725"/>
    </row>
    <row r="1092" spans="1:15" s="209" customFormat="1" ht="14" x14ac:dyDescent="0.25">
      <c r="A1092" s="502" t="s">
        <v>918</v>
      </c>
      <c r="B1092" s="219" t="s">
        <v>21</v>
      </c>
      <c r="C1092" s="84">
        <f t="shared" ref="C1092:C1093" si="271">D1092+E1092+F1092+G1092+H1092+I1092</f>
        <v>50</v>
      </c>
      <c r="D1092" s="84">
        <v>0</v>
      </c>
      <c r="E1092" s="72">
        <v>50</v>
      </c>
      <c r="F1092" s="84">
        <v>0</v>
      </c>
      <c r="G1092" s="84">
        <v>0</v>
      </c>
      <c r="H1092" s="84">
        <v>0</v>
      </c>
      <c r="I1092" s="84">
        <v>0</v>
      </c>
      <c r="J1092" s="724"/>
      <c r="K1092" s="725"/>
      <c r="L1092" s="725"/>
      <c r="M1092" s="725"/>
      <c r="N1092" s="725"/>
      <c r="O1092" s="725"/>
    </row>
    <row r="1093" spans="1:15" s="209" customFormat="1" x14ac:dyDescent="0.25">
      <c r="A1093" s="204"/>
      <c r="B1093" s="220" t="s">
        <v>22</v>
      </c>
      <c r="C1093" s="84">
        <f t="shared" si="271"/>
        <v>50</v>
      </c>
      <c r="D1093" s="84">
        <v>0</v>
      </c>
      <c r="E1093" s="72">
        <v>50</v>
      </c>
      <c r="F1093" s="84">
        <v>0</v>
      </c>
      <c r="G1093" s="84">
        <v>0</v>
      </c>
      <c r="H1093" s="84">
        <v>0</v>
      </c>
      <c r="I1093" s="84">
        <v>0</v>
      </c>
      <c r="J1093" s="724"/>
      <c r="K1093" s="725"/>
      <c r="L1093" s="725"/>
      <c r="M1093" s="725"/>
      <c r="N1093" s="725"/>
      <c r="O1093" s="725"/>
    </row>
    <row r="1094" spans="1:15" s="127" customFormat="1" ht="13" x14ac:dyDescent="0.3">
      <c r="A1094" s="134" t="s">
        <v>53</v>
      </c>
      <c r="B1094" s="125" t="s">
        <v>21</v>
      </c>
      <c r="C1094" s="126">
        <f t="shared" si="266"/>
        <v>120.22</v>
      </c>
      <c r="D1094" s="126">
        <f t="shared" ref="D1094:I1095" si="272">D1096+D1102+D1114</f>
        <v>67.22</v>
      </c>
      <c r="E1094" s="126">
        <f t="shared" si="272"/>
        <v>53</v>
      </c>
      <c r="F1094" s="126">
        <f t="shared" si="272"/>
        <v>0</v>
      </c>
      <c r="G1094" s="126">
        <f t="shared" si="272"/>
        <v>0</v>
      </c>
      <c r="H1094" s="126">
        <f t="shared" si="272"/>
        <v>0</v>
      </c>
      <c r="I1094" s="126">
        <f t="shared" si="272"/>
        <v>0</v>
      </c>
    </row>
    <row r="1095" spans="1:15" s="127" customFormat="1" ht="13" x14ac:dyDescent="0.3">
      <c r="A1095" s="135"/>
      <c r="B1095" s="128" t="s">
        <v>22</v>
      </c>
      <c r="C1095" s="126">
        <f t="shared" si="266"/>
        <v>120.22</v>
      </c>
      <c r="D1095" s="126">
        <f t="shared" si="272"/>
        <v>67.22</v>
      </c>
      <c r="E1095" s="126">
        <f t="shared" si="272"/>
        <v>53</v>
      </c>
      <c r="F1095" s="126">
        <f t="shared" si="272"/>
        <v>0</v>
      </c>
      <c r="G1095" s="126">
        <f t="shared" si="272"/>
        <v>0</v>
      </c>
      <c r="H1095" s="126">
        <f t="shared" si="272"/>
        <v>0</v>
      </c>
      <c r="I1095" s="126">
        <f t="shared" si="272"/>
        <v>0</v>
      </c>
    </row>
    <row r="1096" spans="1:15" s="95" customFormat="1" ht="13" x14ac:dyDescent="0.3">
      <c r="A1096" s="230" t="s">
        <v>14</v>
      </c>
      <c r="B1096" s="130" t="s">
        <v>21</v>
      </c>
      <c r="C1096" s="131">
        <f t="shared" si="266"/>
        <v>9.5300000000000011</v>
      </c>
      <c r="D1096" s="131">
        <f>D1098+D1100</f>
        <v>9.5300000000000011</v>
      </c>
      <c r="E1096" s="131">
        <f t="shared" ref="E1096:I1097" si="273">E1098+E1100</f>
        <v>0</v>
      </c>
      <c r="F1096" s="131">
        <f t="shared" si="273"/>
        <v>0</v>
      </c>
      <c r="G1096" s="131">
        <f t="shared" si="273"/>
        <v>0</v>
      </c>
      <c r="H1096" s="131">
        <f t="shared" si="273"/>
        <v>0</v>
      </c>
      <c r="I1096" s="131">
        <f t="shared" si="273"/>
        <v>0</v>
      </c>
    </row>
    <row r="1097" spans="1:15" s="95" customFormat="1" ht="13" x14ac:dyDescent="0.3">
      <c r="A1097" s="132"/>
      <c r="B1097" s="133" t="s">
        <v>22</v>
      </c>
      <c r="C1097" s="131">
        <f t="shared" si="266"/>
        <v>9.5300000000000011</v>
      </c>
      <c r="D1097" s="131">
        <f>D1099+D1101</f>
        <v>9.5300000000000011</v>
      </c>
      <c r="E1097" s="131">
        <f t="shared" si="273"/>
        <v>0</v>
      </c>
      <c r="F1097" s="131">
        <f t="shared" si="273"/>
        <v>0</v>
      </c>
      <c r="G1097" s="131">
        <f t="shared" si="273"/>
        <v>0</v>
      </c>
      <c r="H1097" s="131">
        <f t="shared" si="273"/>
        <v>0</v>
      </c>
      <c r="I1097" s="131">
        <f t="shared" si="273"/>
        <v>0</v>
      </c>
    </row>
    <row r="1098" spans="1:15" s="212" customFormat="1" ht="14" x14ac:dyDescent="0.3">
      <c r="A1098" s="309" t="s">
        <v>231</v>
      </c>
      <c r="B1098" s="63" t="s">
        <v>21</v>
      </c>
      <c r="C1098" s="64">
        <f t="shared" si="266"/>
        <v>4.17</v>
      </c>
      <c r="D1098" s="64">
        <v>4.17</v>
      </c>
      <c r="E1098" s="64">
        <v>0</v>
      </c>
      <c r="F1098" s="64">
        <v>0</v>
      </c>
      <c r="G1098" s="64">
        <v>0</v>
      </c>
      <c r="H1098" s="64">
        <v>0</v>
      </c>
      <c r="I1098" s="64">
        <v>0</v>
      </c>
    </row>
    <row r="1099" spans="1:15" s="20" customFormat="1" x14ac:dyDescent="0.25">
      <c r="A1099" s="12"/>
      <c r="B1099" s="62" t="s">
        <v>22</v>
      </c>
      <c r="C1099" s="64">
        <f t="shared" si="266"/>
        <v>4.17</v>
      </c>
      <c r="D1099" s="64">
        <v>4.17</v>
      </c>
      <c r="E1099" s="64">
        <v>0</v>
      </c>
      <c r="F1099" s="64">
        <v>0</v>
      </c>
      <c r="G1099" s="64">
        <v>0</v>
      </c>
      <c r="H1099" s="64">
        <v>0</v>
      </c>
      <c r="I1099" s="64">
        <v>0</v>
      </c>
    </row>
    <row r="1100" spans="1:15" s="212" customFormat="1" ht="14" x14ac:dyDescent="0.3">
      <c r="A1100" s="309" t="s">
        <v>328</v>
      </c>
      <c r="B1100" s="63" t="s">
        <v>21</v>
      </c>
      <c r="C1100" s="64">
        <f t="shared" si="266"/>
        <v>5.36</v>
      </c>
      <c r="D1100" s="64">
        <v>5.36</v>
      </c>
      <c r="E1100" s="64">
        <v>0</v>
      </c>
      <c r="F1100" s="64">
        <v>0</v>
      </c>
      <c r="G1100" s="64">
        <v>0</v>
      </c>
      <c r="H1100" s="64">
        <v>0</v>
      </c>
      <c r="I1100" s="64">
        <v>0</v>
      </c>
    </row>
    <row r="1101" spans="1:15" s="20" customFormat="1" x14ac:dyDescent="0.25">
      <c r="A1101" s="12"/>
      <c r="B1101" s="62" t="s">
        <v>22</v>
      </c>
      <c r="C1101" s="64">
        <f t="shared" si="266"/>
        <v>5.36</v>
      </c>
      <c r="D1101" s="64">
        <v>5.36</v>
      </c>
      <c r="E1101" s="64">
        <v>0</v>
      </c>
      <c r="F1101" s="64">
        <v>0</v>
      </c>
      <c r="G1101" s="64">
        <v>0</v>
      </c>
      <c r="H1101" s="64">
        <v>0</v>
      </c>
      <c r="I1101" s="64">
        <v>0</v>
      </c>
    </row>
    <row r="1102" spans="1:15" s="95" customFormat="1" ht="13" x14ac:dyDescent="0.3">
      <c r="A1102" s="230" t="s">
        <v>166</v>
      </c>
      <c r="B1102" s="130" t="s">
        <v>21</v>
      </c>
      <c r="C1102" s="131">
        <f t="shared" si="266"/>
        <v>98.69</v>
      </c>
      <c r="D1102" s="131">
        <f>D1104+D1106+D1108+D1110+D1112</f>
        <v>45.69</v>
      </c>
      <c r="E1102" s="131">
        <f t="shared" ref="E1102:I1103" si="274">E1104+E1106+E1108+E1110+E1112</f>
        <v>53</v>
      </c>
      <c r="F1102" s="131">
        <f t="shared" si="274"/>
        <v>0</v>
      </c>
      <c r="G1102" s="131">
        <f t="shared" si="274"/>
        <v>0</v>
      </c>
      <c r="H1102" s="131">
        <f t="shared" si="274"/>
        <v>0</v>
      </c>
      <c r="I1102" s="131">
        <f t="shared" si="274"/>
        <v>0</v>
      </c>
    </row>
    <row r="1103" spans="1:15" s="95" customFormat="1" ht="13" x14ac:dyDescent="0.3">
      <c r="A1103" s="367"/>
      <c r="B1103" s="133" t="s">
        <v>22</v>
      </c>
      <c r="C1103" s="131">
        <f t="shared" si="266"/>
        <v>98.69</v>
      </c>
      <c r="D1103" s="131">
        <f>D1105+D1107+D1109+D1111+D1113</f>
        <v>45.69</v>
      </c>
      <c r="E1103" s="131">
        <f t="shared" si="274"/>
        <v>53</v>
      </c>
      <c r="F1103" s="131">
        <f t="shared" si="274"/>
        <v>0</v>
      </c>
      <c r="G1103" s="131">
        <f t="shared" si="274"/>
        <v>0</v>
      </c>
      <c r="H1103" s="131">
        <f t="shared" si="274"/>
        <v>0</v>
      </c>
      <c r="I1103" s="131">
        <f t="shared" si="274"/>
        <v>0</v>
      </c>
    </row>
    <row r="1104" spans="1:15" s="212" customFormat="1" ht="14" x14ac:dyDescent="0.25">
      <c r="A1104" s="448" t="s">
        <v>396</v>
      </c>
      <c r="B1104" s="63" t="s">
        <v>21</v>
      </c>
      <c r="C1104" s="64">
        <f t="shared" si="266"/>
        <v>23.56</v>
      </c>
      <c r="D1104" s="64">
        <v>23.56</v>
      </c>
      <c r="E1104" s="64">
        <v>0</v>
      </c>
      <c r="F1104" s="64">
        <v>0</v>
      </c>
      <c r="G1104" s="64">
        <v>0</v>
      </c>
      <c r="H1104" s="64">
        <v>0</v>
      </c>
      <c r="I1104" s="64">
        <v>0</v>
      </c>
    </row>
    <row r="1105" spans="1:9" s="20" customFormat="1" x14ac:dyDescent="0.25">
      <c r="A1105" s="12"/>
      <c r="B1105" s="62" t="s">
        <v>22</v>
      </c>
      <c r="C1105" s="64">
        <f t="shared" si="266"/>
        <v>23.56</v>
      </c>
      <c r="D1105" s="64">
        <v>23.56</v>
      </c>
      <c r="E1105" s="64">
        <v>0</v>
      </c>
      <c r="F1105" s="64">
        <v>0</v>
      </c>
      <c r="G1105" s="64">
        <v>0</v>
      </c>
      <c r="H1105" s="64">
        <v>0</v>
      </c>
      <c r="I1105" s="64">
        <v>0</v>
      </c>
    </row>
    <row r="1106" spans="1:9" s="212" customFormat="1" ht="14" x14ac:dyDescent="0.25">
      <c r="A1106" s="448" t="s">
        <v>397</v>
      </c>
      <c r="B1106" s="63" t="s">
        <v>21</v>
      </c>
      <c r="C1106" s="64">
        <f t="shared" si="266"/>
        <v>22.13</v>
      </c>
      <c r="D1106" s="64">
        <v>22.13</v>
      </c>
      <c r="E1106" s="64">
        <v>0</v>
      </c>
      <c r="F1106" s="64">
        <v>0</v>
      </c>
      <c r="G1106" s="64">
        <v>0</v>
      </c>
      <c r="H1106" s="64">
        <v>0</v>
      </c>
      <c r="I1106" s="64">
        <v>0</v>
      </c>
    </row>
    <row r="1107" spans="1:9" s="20" customFormat="1" x14ac:dyDescent="0.25">
      <c r="A1107" s="12"/>
      <c r="B1107" s="62" t="s">
        <v>22</v>
      </c>
      <c r="C1107" s="64">
        <f t="shared" si="266"/>
        <v>22.13</v>
      </c>
      <c r="D1107" s="64">
        <v>22.13</v>
      </c>
      <c r="E1107" s="64">
        <v>0</v>
      </c>
      <c r="F1107" s="64">
        <v>0</v>
      </c>
      <c r="G1107" s="64">
        <v>0</v>
      </c>
      <c r="H1107" s="64">
        <v>0</v>
      </c>
      <c r="I1107" s="64">
        <v>0</v>
      </c>
    </row>
    <row r="1108" spans="1:9" s="212" customFormat="1" ht="25" x14ac:dyDescent="0.25">
      <c r="A1108" s="561" t="s">
        <v>874</v>
      </c>
      <c r="B1108" s="63" t="s">
        <v>21</v>
      </c>
      <c r="C1108" s="64">
        <f t="shared" si="266"/>
        <v>25</v>
      </c>
      <c r="D1108" s="64">
        <v>0</v>
      </c>
      <c r="E1108" s="64">
        <v>25</v>
      </c>
      <c r="F1108" s="64">
        <v>0</v>
      </c>
      <c r="G1108" s="64">
        <v>0</v>
      </c>
      <c r="H1108" s="64">
        <v>0</v>
      </c>
      <c r="I1108" s="64">
        <v>0</v>
      </c>
    </row>
    <row r="1109" spans="1:9" s="20" customFormat="1" x14ac:dyDescent="0.25">
      <c r="A1109" s="12"/>
      <c r="B1109" s="62" t="s">
        <v>22</v>
      </c>
      <c r="C1109" s="64">
        <f t="shared" si="266"/>
        <v>25</v>
      </c>
      <c r="D1109" s="64">
        <v>0</v>
      </c>
      <c r="E1109" s="64">
        <v>25</v>
      </c>
      <c r="F1109" s="64">
        <v>0</v>
      </c>
      <c r="G1109" s="64">
        <v>0</v>
      </c>
      <c r="H1109" s="64">
        <v>0</v>
      </c>
      <c r="I1109" s="64">
        <v>0</v>
      </c>
    </row>
    <row r="1110" spans="1:9" s="212" customFormat="1" ht="14" x14ac:dyDescent="0.25">
      <c r="A1110" s="448" t="s">
        <v>899</v>
      </c>
      <c r="B1110" s="63" t="s">
        <v>21</v>
      </c>
      <c r="C1110" s="64">
        <f t="shared" si="266"/>
        <v>6</v>
      </c>
      <c r="D1110" s="64">
        <v>0</v>
      </c>
      <c r="E1110" s="64">
        <v>6</v>
      </c>
      <c r="F1110" s="64">
        <v>0</v>
      </c>
      <c r="G1110" s="64">
        <v>0</v>
      </c>
      <c r="H1110" s="64">
        <v>0</v>
      </c>
      <c r="I1110" s="64">
        <v>0</v>
      </c>
    </row>
    <row r="1111" spans="1:9" s="20" customFormat="1" x14ac:dyDescent="0.25">
      <c r="A1111" s="12"/>
      <c r="B1111" s="62" t="s">
        <v>22</v>
      </c>
      <c r="C1111" s="64">
        <f t="shared" si="266"/>
        <v>6</v>
      </c>
      <c r="D1111" s="64">
        <v>0</v>
      </c>
      <c r="E1111" s="64">
        <v>6</v>
      </c>
      <c r="F1111" s="64">
        <v>0</v>
      </c>
      <c r="G1111" s="64">
        <v>0</v>
      </c>
      <c r="H1111" s="64">
        <v>0</v>
      </c>
      <c r="I1111" s="64">
        <v>0</v>
      </c>
    </row>
    <row r="1112" spans="1:9" s="212" customFormat="1" ht="14" x14ac:dyDescent="0.25">
      <c r="A1112" s="448" t="s">
        <v>900</v>
      </c>
      <c r="B1112" s="63" t="s">
        <v>21</v>
      </c>
      <c r="C1112" s="64">
        <f t="shared" si="266"/>
        <v>22</v>
      </c>
      <c r="D1112" s="64">
        <v>0</v>
      </c>
      <c r="E1112" s="64">
        <v>22</v>
      </c>
      <c r="F1112" s="64">
        <v>0</v>
      </c>
      <c r="G1112" s="64">
        <v>0</v>
      </c>
      <c r="H1112" s="64">
        <v>0</v>
      </c>
      <c r="I1112" s="64">
        <v>0</v>
      </c>
    </row>
    <row r="1113" spans="1:9" s="20" customFormat="1" x14ac:dyDescent="0.25">
      <c r="A1113" s="12"/>
      <c r="B1113" s="62" t="s">
        <v>22</v>
      </c>
      <c r="C1113" s="64">
        <f t="shared" si="266"/>
        <v>22</v>
      </c>
      <c r="D1113" s="64">
        <v>0</v>
      </c>
      <c r="E1113" s="64">
        <v>22</v>
      </c>
      <c r="F1113" s="64">
        <v>0</v>
      </c>
      <c r="G1113" s="64">
        <v>0</v>
      </c>
      <c r="H1113" s="64">
        <v>0</v>
      </c>
      <c r="I1113" s="64">
        <v>0</v>
      </c>
    </row>
    <row r="1114" spans="1:9" s="127" customFormat="1" ht="13" x14ac:dyDescent="0.3">
      <c r="A1114" s="142" t="s">
        <v>680</v>
      </c>
      <c r="B1114" s="125" t="s">
        <v>21</v>
      </c>
      <c r="C1114" s="126">
        <f t="shared" si="266"/>
        <v>12</v>
      </c>
      <c r="D1114" s="126">
        <f>D1116</f>
        <v>12</v>
      </c>
      <c r="E1114" s="126">
        <f t="shared" ref="E1114:I1115" si="275">E1116</f>
        <v>0</v>
      </c>
      <c r="F1114" s="126">
        <f t="shared" si="275"/>
        <v>0</v>
      </c>
      <c r="G1114" s="126">
        <f t="shared" si="275"/>
        <v>0</v>
      </c>
      <c r="H1114" s="126">
        <f t="shared" si="275"/>
        <v>0</v>
      </c>
      <c r="I1114" s="126">
        <f t="shared" si="275"/>
        <v>0</v>
      </c>
    </row>
    <row r="1115" spans="1:9" s="127" customFormat="1" ht="13" x14ac:dyDescent="0.3">
      <c r="A1115" s="135"/>
      <c r="B1115" s="128" t="s">
        <v>22</v>
      </c>
      <c r="C1115" s="126">
        <f t="shared" si="266"/>
        <v>12</v>
      </c>
      <c r="D1115" s="126">
        <f>D1117</f>
        <v>12</v>
      </c>
      <c r="E1115" s="126">
        <f t="shared" si="275"/>
        <v>0</v>
      </c>
      <c r="F1115" s="126">
        <f t="shared" si="275"/>
        <v>0</v>
      </c>
      <c r="G1115" s="126">
        <f t="shared" si="275"/>
        <v>0</v>
      </c>
      <c r="H1115" s="126">
        <f t="shared" si="275"/>
        <v>0</v>
      </c>
      <c r="I1115" s="126">
        <f t="shared" si="275"/>
        <v>0</v>
      </c>
    </row>
    <row r="1116" spans="1:9" s="212" customFormat="1" ht="12.75" customHeight="1" x14ac:dyDescent="0.3">
      <c r="A1116" s="501" t="s">
        <v>408</v>
      </c>
      <c r="B1116" s="63" t="s">
        <v>21</v>
      </c>
      <c r="C1116" s="64">
        <f t="shared" si="266"/>
        <v>12</v>
      </c>
      <c r="D1116" s="64">
        <v>12</v>
      </c>
      <c r="E1116" s="64">
        <v>0</v>
      </c>
      <c r="F1116" s="64">
        <v>0</v>
      </c>
      <c r="G1116" s="64">
        <v>0</v>
      </c>
      <c r="H1116" s="64">
        <v>0</v>
      </c>
      <c r="I1116" s="64">
        <v>0</v>
      </c>
    </row>
    <row r="1117" spans="1:9" s="212" customFormat="1" ht="14" x14ac:dyDescent="0.3">
      <c r="A1117" s="325"/>
      <c r="B1117" s="62" t="s">
        <v>22</v>
      </c>
      <c r="C1117" s="64">
        <f t="shared" si="266"/>
        <v>12</v>
      </c>
      <c r="D1117" s="64">
        <v>12</v>
      </c>
      <c r="E1117" s="64">
        <v>0</v>
      </c>
      <c r="F1117" s="64">
        <v>0</v>
      </c>
      <c r="G1117" s="64">
        <v>0</v>
      </c>
      <c r="H1117" s="64">
        <v>0</v>
      </c>
      <c r="I1117" s="64">
        <v>0</v>
      </c>
    </row>
    <row r="1118" spans="1:9" ht="13" x14ac:dyDescent="0.3">
      <c r="A1118" s="686" t="s">
        <v>785</v>
      </c>
      <c r="B1118" s="688"/>
      <c r="C1118" s="688"/>
      <c r="D1118" s="688"/>
      <c r="E1118" s="688"/>
      <c r="F1118" s="688"/>
      <c r="G1118" s="688"/>
      <c r="H1118" s="688"/>
      <c r="I1118" s="689"/>
    </row>
    <row r="1119" spans="1:9" x14ac:dyDescent="0.25">
      <c r="A1119" s="79" t="s">
        <v>24</v>
      </c>
      <c r="B1119" s="162" t="s">
        <v>21</v>
      </c>
      <c r="C1119" s="52">
        <f t="shared" ref="C1119:C1262" si="276">D1119+E1119+F1119+G1119+H1119+I1119</f>
        <v>8264.6200000000008</v>
      </c>
      <c r="D1119" s="52">
        <f t="shared" ref="D1119:I1120" si="277">D1121+D1147</f>
        <v>271.12</v>
      </c>
      <c r="E1119" s="52">
        <f t="shared" si="277"/>
        <v>7993.5</v>
      </c>
      <c r="F1119" s="52">
        <f t="shared" si="277"/>
        <v>0</v>
      </c>
      <c r="G1119" s="52">
        <f t="shared" si="277"/>
        <v>0</v>
      </c>
      <c r="H1119" s="52">
        <f t="shared" si="277"/>
        <v>0</v>
      </c>
      <c r="I1119" s="52">
        <f t="shared" si="277"/>
        <v>0</v>
      </c>
    </row>
    <row r="1120" spans="1:9" x14ac:dyDescent="0.25">
      <c r="A1120" s="21" t="s">
        <v>48</v>
      </c>
      <c r="B1120" s="4" t="s">
        <v>22</v>
      </c>
      <c r="C1120" s="52">
        <f t="shared" si="276"/>
        <v>8264.6200000000008</v>
      </c>
      <c r="D1120" s="52">
        <f t="shared" si="277"/>
        <v>271.12</v>
      </c>
      <c r="E1120" s="52">
        <f t="shared" si="277"/>
        <v>7993.5</v>
      </c>
      <c r="F1120" s="52">
        <f t="shared" si="277"/>
        <v>0</v>
      </c>
      <c r="G1120" s="52">
        <f t="shared" si="277"/>
        <v>0</v>
      </c>
      <c r="H1120" s="52">
        <f t="shared" si="277"/>
        <v>0</v>
      </c>
      <c r="I1120" s="52">
        <f t="shared" si="277"/>
        <v>0</v>
      </c>
    </row>
    <row r="1121" spans="1:9" ht="13" x14ac:dyDescent="0.3">
      <c r="A1121" s="23" t="s">
        <v>46</v>
      </c>
      <c r="B1121" s="162" t="s">
        <v>21</v>
      </c>
      <c r="C1121" s="52">
        <f t="shared" si="276"/>
        <v>56.3</v>
      </c>
      <c r="D1121" s="52">
        <f>D1123+D1129</f>
        <v>10.8</v>
      </c>
      <c r="E1121" s="52">
        <f t="shared" ref="E1121:I1122" si="278">E1123+E1129</f>
        <v>45.5</v>
      </c>
      <c r="F1121" s="52">
        <f t="shared" si="278"/>
        <v>0</v>
      </c>
      <c r="G1121" s="52">
        <f t="shared" si="278"/>
        <v>0</v>
      </c>
      <c r="H1121" s="52">
        <f t="shared" si="278"/>
        <v>0</v>
      </c>
      <c r="I1121" s="52">
        <f t="shared" si="278"/>
        <v>0</v>
      </c>
    </row>
    <row r="1122" spans="1:9" x14ac:dyDescent="0.25">
      <c r="A1122" s="21" t="s">
        <v>58</v>
      </c>
      <c r="B1122" s="4" t="s">
        <v>22</v>
      </c>
      <c r="C1122" s="52">
        <f t="shared" si="276"/>
        <v>56.3</v>
      </c>
      <c r="D1122" s="52">
        <f>D1124+D1130</f>
        <v>10.8</v>
      </c>
      <c r="E1122" s="52">
        <f t="shared" si="278"/>
        <v>45.5</v>
      </c>
      <c r="F1122" s="52">
        <f t="shared" si="278"/>
        <v>0</v>
      </c>
      <c r="G1122" s="52">
        <f t="shared" si="278"/>
        <v>0</v>
      </c>
      <c r="H1122" s="52">
        <f t="shared" si="278"/>
        <v>0</v>
      </c>
      <c r="I1122" s="52">
        <f t="shared" si="278"/>
        <v>0</v>
      </c>
    </row>
    <row r="1123" spans="1:9" s="20" customFormat="1" ht="13" x14ac:dyDescent="0.3">
      <c r="A1123" s="17" t="s">
        <v>129</v>
      </c>
      <c r="B1123" s="63" t="s">
        <v>21</v>
      </c>
      <c r="C1123" s="64">
        <f t="shared" si="276"/>
        <v>28.8</v>
      </c>
      <c r="D1123" s="64">
        <f>D1125</f>
        <v>10.8</v>
      </c>
      <c r="E1123" s="64">
        <f t="shared" ref="E1123:I1126" si="279">E1125</f>
        <v>18</v>
      </c>
      <c r="F1123" s="64">
        <f t="shared" si="279"/>
        <v>0</v>
      </c>
      <c r="G1123" s="64">
        <f t="shared" si="279"/>
        <v>0</v>
      </c>
      <c r="H1123" s="64">
        <f t="shared" si="279"/>
        <v>0</v>
      </c>
      <c r="I1123" s="64">
        <f t="shared" si="279"/>
        <v>0</v>
      </c>
    </row>
    <row r="1124" spans="1:9" s="20" customFormat="1" ht="13" x14ac:dyDescent="0.3">
      <c r="A1124" s="16" t="s">
        <v>42</v>
      </c>
      <c r="B1124" s="62" t="s">
        <v>22</v>
      </c>
      <c r="C1124" s="64">
        <f t="shared" si="276"/>
        <v>28.8</v>
      </c>
      <c r="D1124" s="64">
        <f>D1126</f>
        <v>10.8</v>
      </c>
      <c r="E1124" s="64">
        <f t="shared" si="279"/>
        <v>18</v>
      </c>
      <c r="F1124" s="64">
        <f t="shared" si="279"/>
        <v>0</v>
      </c>
      <c r="G1124" s="64">
        <f t="shared" si="279"/>
        <v>0</v>
      </c>
      <c r="H1124" s="64">
        <f t="shared" si="279"/>
        <v>0</v>
      </c>
      <c r="I1124" s="64">
        <f t="shared" si="279"/>
        <v>0</v>
      </c>
    </row>
    <row r="1125" spans="1:9" s="208" customFormat="1" ht="13" x14ac:dyDescent="0.3">
      <c r="A1125" s="96" t="s">
        <v>410</v>
      </c>
      <c r="B1125" s="63" t="s">
        <v>21</v>
      </c>
      <c r="C1125" s="64">
        <f t="shared" si="276"/>
        <v>28.8</v>
      </c>
      <c r="D1125" s="64">
        <f>D1127</f>
        <v>10.8</v>
      </c>
      <c r="E1125" s="64">
        <f t="shared" si="279"/>
        <v>18</v>
      </c>
      <c r="F1125" s="64">
        <f t="shared" si="279"/>
        <v>0</v>
      </c>
      <c r="G1125" s="64">
        <f t="shared" si="279"/>
        <v>0</v>
      </c>
      <c r="H1125" s="64">
        <f t="shared" si="279"/>
        <v>0</v>
      </c>
      <c r="I1125" s="64">
        <f t="shared" si="279"/>
        <v>0</v>
      </c>
    </row>
    <row r="1126" spans="1:9" s="208" customFormat="1" x14ac:dyDescent="0.25">
      <c r="A1126" s="12"/>
      <c r="B1126" s="62" t="s">
        <v>22</v>
      </c>
      <c r="C1126" s="64">
        <f t="shared" si="276"/>
        <v>28.8</v>
      </c>
      <c r="D1126" s="64">
        <f>D1128</f>
        <v>10.8</v>
      </c>
      <c r="E1126" s="64">
        <f t="shared" si="279"/>
        <v>18</v>
      </c>
      <c r="F1126" s="64">
        <f t="shared" si="279"/>
        <v>0</v>
      </c>
      <c r="G1126" s="64">
        <f t="shared" si="279"/>
        <v>0</v>
      </c>
      <c r="H1126" s="64">
        <f t="shared" si="279"/>
        <v>0</v>
      </c>
      <c r="I1126" s="64">
        <f t="shared" si="279"/>
        <v>0</v>
      </c>
    </row>
    <row r="1127" spans="1:9" s="208" customFormat="1" ht="14" x14ac:dyDescent="0.3">
      <c r="A1127" s="458" t="s">
        <v>409</v>
      </c>
      <c r="B1127" s="59" t="s">
        <v>21</v>
      </c>
      <c r="C1127" s="64">
        <f t="shared" si="276"/>
        <v>28.8</v>
      </c>
      <c r="D1127" s="64">
        <v>10.8</v>
      </c>
      <c r="E1127" s="64">
        <v>18</v>
      </c>
      <c r="F1127" s="64">
        <v>0</v>
      </c>
      <c r="G1127" s="64">
        <v>0</v>
      </c>
      <c r="H1127" s="64">
        <v>0</v>
      </c>
      <c r="I1127" s="64">
        <v>0</v>
      </c>
    </row>
    <row r="1128" spans="1:9" s="208" customFormat="1" x14ac:dyDescent="0.25">
      <c r="A1128" s="12"/>
      <c r="B1128" s="59" t="s">
        <v>22</v>
      </c>
      <c r="C1128" s="64">
        <f t="shared" si="276"/>
        <v>28.8</v>
      </c>
      <c r="D1128" s="64">
        <v>10.8</v>
      </c>
      <c r="E1128" s="64">
        <v>18</v>
      </c>
      <c r="F1128" s="64">
        <v>0</v>
      </c>
      <c r="G1128" s="64">
        <v>0</v>
      </c>
      <c r="H1128" s="64">
        <v>0</v>
      </c>
      <c r="I1128" s="64">
        <v>0</v>
      </c>
    </row>
    <row r="1129" spans="1:9" ht="13" x14ac:dyDescent="0.3">
      <c r="A1129" s="19" t="s">
        <v>78</v>
      </c>
      <c r="B1129" s="3" t="s">
        <v>21</v>
      </c>
      <c r="C1129" s="52">
        <f t="shared" si="276"/>
        <v>27.5</v>
      </c>
      <c r="D1129" s="52">
        <f t="shared" ref="D1129:I1134" si="280">D1131</f>
        <v>0</v>
      </c>
      <c r="E1129" s="52">
        <f t="shared" si="280"/>
        <v>27.5</v>
      </c>
      <c r="F1129" s="52">
        <f t="shared" si="280"/>
        <v>0</v>
      </c>
      <c r="G1129" s="52">
        <f t="shared" si="280"/>
        <v>0</v>
      </c>
      <c r="H1129" s="52">
        <f t="shared" si="280"/>
        <v>0</v>
      </c>
      <c r="I1129" s="52">
        <f t="shared" si="280"/>
        <v>0</v>
      </c>
    </row>
    <row r="1130" spans="1:9" ht="13" x14ac:dyDescent="0.3">
      <c r="A1130" s="16"/>
      <c r="B1130" s="4" t="s">
        <v>22</v>
      </c>
      <c r="C1130" s="52">
        <f t="shared" si="276"/>
        <v>27.5</v>
      </c>
      <c r="D1130" s="52">
        <f t="shared" si="280"/>
        <v>0</v>
      </c>
      <c r="E1130" s="52">
        <f>E1132</f>
        <v>27.5</v>
      </c>
      <c r="F1130" s="52">
        <f t="shared" si="280"/>
        <v>0</v>
      </c>
      <c r="G1130" s="52">
        <f t="shared" si="280"/>
        <v>0</v>
      </c>
      <c r="H1130" s="52">
        <f t="shared" si="280"/>
        <v>0</v>
      </c>
      <c r="I1130" s="52">
        <f t="shared" si="280"/>
        <v>0</v>
      </c>
    </row>
    <row r="1131" spans="1:9" x14ac:dyDescent="0.25">
      <c r="A1131" s="31" t="s">
        <v>56</v>
      </c>
      <c r="B1131" s="162" t="s">
        <v>21</v>
      </c>
      <c r="C1131" s="52">
        <f t="shared" si="276"/>
        <v>27.5</v>
      </c>
      <c r="D1131" s="52">
        <f>D1133+D1141</f>
        <v>0</v>
      </c>
      <c r="E1131" s="52">
        <f t="shared" ref="E1131:I1131" si="281">E1133+E1141</f>
        <v>27.5</v>
      </c>
      <c r="F1131" s="52">
        <f t="shared" si="281"/>
        <v>0</v>
      </c>
      <c r="G1131" s="52">
        <f t="shared" si="281"/>
        <v>0</v>
      </c>
      <c r="H1131" s="52">
        <f t="shared" si="281"/>
        <v>0</v>
      </c>
      <c r="I1131" s="52">
        <f t="shared" si="281"/>
        <v>0</v>
      </c>
    </row>
    <row r="1132" spans="1:9" x14ac:dyDescent="0.25">
      <c r="A1132" s="12"/>
      <c r="B1132" s="4" t="s">
        <v>22</v>
      </c>
      <c r="C1132" s="52">
        <f t="shared" si="276"/>
        <v>27.5</v>
      </c>
      <c r="D1132" s="52">
        <f>D1134+D1142</f>
        <v>0</v>
      </c>
      <c r="E1132" s="52">
        <f t="shared" ref="E1132:I1132" si="282">E1134+E1142</f>
        <v>27.5</v>
      </c>
      <c r="F1132" s="52">
        <f t="shared" si="282"/>
        <v>0</v>
      </c>
      <c r="G1132" s="52">
        <f t="shared" si="282"/>
        <v>0</v>
      </c>
      <c r="H1132" s="52">
        <f t="shared" si="282"/>
        <v>0</v>
      </c>
      <c r="I1132" s="52">
        <f t="shared" si="282"/>
        <v>0</v>
      </c>
    </row>
    <row r="1133" spans="1:9" s="127" customFormat="1" ht="13" x14ac:dyDescent="0.3">
      <c r="A1133" s="142" t="s">
        <v>55</v>
      </c>
      <c r="B1133" s="125" t="s">
        <v>21</v>
      </c>
      <c r="C1133" s="126">
        <f t="shared" si="276"/>
        <v>20</v>
      </c>
      <c r="D1133" s="143">
        <f t="shared" si="280"/>
        <v>0</v>
      </c>
      <c r="E1133" s="143">
        <f t="shared" si="280"/>
        <v>20</v>
      </c>
      <c r="F1133" s="143">
        <f t="shared" si="280"/>
        <v>0</v>
      </c>
      <c r="G1133" s="143">
        <f t="shared" si="280"/>
        <v>0</v>
      </c>
      <c r="H1133" s="143">
        <f t="shared" si="280"/>
        <v>0</v>
      </c>
      <c r="I1133" s="143">
        <f t="shared" si="280"/>
        <v>0</v>
      </c>
    </row>
    <row r="1134" spans="1:9" s="127" customFormat="1" ht="13" x14ac:dyDescent="0.3">
      <c r="A1134" s="135"/>
      <c r="B1134" s="128" t="s">
        <v>22</v>
      </c>
      <c r="C1134" s="126">
        <f t="shared" si="276"/>
        <v>20</v>
      </c>
      <c r="D1134" s="143">
        <f t="shared" si="280"/>
        <v>0</v>
      </c>
      <c r="E1134" s="143">
        <f t="shared" si="280"/>
        <v>20</v>
      </c>
      <c r="F1134" s="143">
        <f t="shared" si="280"/>
        <v>0</v>
      </c>
      <c r="G1134" s="143">
        <f t="shared" si="280"/>
        <v>0</v>
      </c>
      <c r="H1134" s="143">
        <f t="shared" si="280"/>
        <v>0</v>
      </c>
      <c r="I1134" s="143">
        <f t="shared" si="280"/>
        <v>0</v>
      </c>
    </row>
    <row r="1135" spans="1:9" s="127" customFormat="1" ht="13" x14ac:dyDescent="0.3">
      <c r="A1135" s="96" t="s">
        <v>786</v>
      </c>
      <c r="B1135" s="125" t="s">
        <v>21</v>
      </c>
      <c r="C1135" s="126">
        <f t="shared" si="276"/>
        <v>20</v>
      </c>
      <c r="D1135" s="126">
        <f>D1137+D1139</f>
        <v>0</v>
      </c>
      <c r="E1135" s="126">
        <f t="shared" ref="E1135:I1136" si="283">E1137+E1139</f>
        <v>20</v>
      </c>
      <c r="F1135" s="126">
        <f t="shared" si="283"/>
        <v>0</v>
      </c>
      <c r="G1135" s="126">
        <f t="shared" si="283"/>
        <v>0</v>
      </c>
      <c r="H1135" s="126">
        <f t="shared" si="283"/>
        <v>0</v>
      </c>
      <c r="I1135" s="126">
        <f t="shared" si="283"/>
        <v>0</v>
      </c>
    </row>
    <row r="1136" spans="1:9" s="127" customFormat="1" ht="13" x14ac:dyDescent="0.3">
      <c r="A1136" s="135"/>
      <c r="B1136" s="128" t="s">
        <v>22</v>
      </c>
      <c r="C1136" s="126">
        <f t="shared" si="276"/>
        <v>20</v>
      </c>
      <c r="D1136" s="126">
        <f>D1138+D1140</f>
        <v>0</v>
      </c>
      <c r="E1136" s="126">
        <f t="shared" si="283"/>
        <v>20</v>
      </c>
      <c r="F1136" s="126">
        <f t="shared" si="283"/>
        <v>0</v>
      </c>
      <c r="G1136" s="126">
        <f t="shared" si="283"/>
        <v>0</v>
      </c>
      <c r="H1136" s="126">
        <f t="shared" si="283"/>
        <v>0</v>
      </c>
      <c r="I1136" s="126">
        <f t="shared" si="283"/>
        <v>0</v>
      </c>
    </row>
    <row r="1137" spans="1:9" s="208" customFormat="1" ht="14" x14ac:dyDescent="0.3">
      <c r="A1137" s="413" t="s">
        <v>400</v>
      </c>
      <c r="B1137" s="63" t="s">
        <v>21</v>
      </c>
      <c r="C1137" s="64">
        <f t="shared" si="276"/>
        <v>12</v>
      </c>
      <c r="D1137" s="64">
        <v>0</v>
      </c>
      <c r="E1137" s="64">
        <v>12</v>
      </c>
      <c r="F1137" s="64">
        <v>0</v>
      </c>
      <c r="G1137" s="64">
        <v>0</v>
      </c>
      <c r="H1137" s="64">
        <v>0</v>
      </c>
      <c r="I1137" s="64">
        <v>0</v>
      </c>
    </row>
    <row r="1138" spans="1:9" s="209" customFormat="1" x14ac:dyDescent="0.25">
      <c r="A1138" s="21"/>
      <c r="B1138" s="26" t="s">
        <v>22</v>
      </c>
      <c r="C1138" s="72">
        <f t="shared" si="276"/>
        <v>12</v>
      </c>
      <c r="D1138" s="72">
        <v>0</v>
      </c>
      <c r="E1138" s="72">
        <v>12</v>
      </c>
      <c r="F1138" s="72">
        <v>0</v>
      </c>
      <c r="G1138" s="72">
        <v>0</v>
      </c>
      <c r="H1138" s="72">
        <v>0</v>
      </c>
      <c r="I1138" s="72">
        <v>0</v>
      </c>
    </row>
    <row r="1139" spans="1:9" s="208" customFormat="1" ht="14" x14ac:dyDescent="0.3">
      <c r="A1139" s="549" t="s">
        <v>791</v>
      </c>
      <c r="B1139" s="63" t="s">
        <v>21</v>
      </c>
      <c r="C1139" s="64">
        <f t="shared" si="276"/>
        <v>8</v>
      </c>
      <c r="D1139" s="64">
        <v>0</v>
      </c>
      <c r="E1139" s="64">
        <v>8</v>
      </c>
      <c r="F1139" s="64">
        <v>0</v>
      </c>
      <c r="G1139" s="64">
        <v>0</v>
      </c>
      <c r="H1139" s="64">
        <v>0</v>
      </c>
      <c r="I1139" s="64">
        <v>0</v>
      </c>
    </row>
    <row r="1140" spans="1:9" s="209" customFormat="1" x14ac:dyDescent="0.25">
      <c r="A1140" s="21"/>
      <c r="B1140" s="26" t="s">
        <v>22</v>
      </c>
      <c r="C1140" s="72">
        <f t="shared" si="276"/>
        <v>8</v>
      </c>
      <c r="D1140" s="72">
        <v>0</v>
      </c>
      <c r="E1140" s="72">
        <v>8</v>
      </c>
      <c r="F1140" s="72">
        <v>0</v>
      </c>
      <c r="G1140" s="72">
        <v>0</v>
      </c>
      <c r="H1140" s="72">
        <v>0</v>
      </c>
      <c r="I1140" s="72">
        <v>0</v>
      </c>
    </row>
    <row r="1141" spans="1:9" s="127" customFormat="1" ht="13" x14ac:dyDescent="0.3">
      <c r="A1141" s="96" t="s">
        <v>53</v>
      </c>
      <c r="B1141" s="125" t="s">
        <v>21</v>
      </c>
      <c r="C1141" s="126">
        <f t="shared" ref="C1141:C1146" si="284">D1141+E1141+F1141+G1141+H1141+I1141</f>
        <v>7.5</v>
      </c>
      <c r="D1141" s="143">
        <f t="shared" ref="D1141:I1141" si="285">D1143</f>
        <v>0</v>
      </c>
      <c r="E1141" s="143">
        <f t="shared" si="285"/>
        <v>7.5</v>
      </c>
      <c r="F1141" s="143">
        <f t="shared" si="285"/>
        <v>0</v>
      </c>
      <c r="G1141" s="143">
        <f t="shared" si="285"/>
        <v>0</v>
      </c>
      <c r="H1141" s="143">
        <f t="shared" si="285"/>
        <v>0</v>
      </c>
      <c r="I1141" s="143">
        <f t="shared" si="285"/>
        <v>0</v>
      </c>
    </row>
    <row r="1142" spans="1:9" s="127" customFormat="1" ht="13" x14ac:dyDescent="0.3">
      <c r="A1142" s="135"/>
      <c r="B1142" s="128" t="s">
        <v>22</v>
      </c>
      <c r="C1142" s="126">
        <f t="shared" si="284"/>
        <v>7.5</v>
      </c>
      <c r="D1142" s="143">
        <f t="shared" ref="D1142:I1142" si="286">D1144</f>
        <v>0</v>
      </c>
      <c r="E1142" s="143">
        <f t="shared" si="286"/>
        <v>7.5</v>
      </c>
      <c r="F1142" s="143">
        <f t="shared" si="286"/>
        <v>0</v>
      </c>
      <c r="G1142" s="143">
        <f t="shared" si="286"/>
        <v>0</v>
      </c>
      <c r="H1142" s="143">
        <f t="shared" si="286"/>
        <v>0</v>
      </c>
      <c r="I1142" s="143">
        <f t="shared" si="286"/>
        <v>0</v>
      </c>
    </row>
    <row r="1143" spans="1:9" s="127" customFormat="1" ht="13" x14ac:dyDescent="0.3">
      <c r="A1143" s="96" t="s">
        <v>786</v>
      </c>
      <c r="B1143" s="125" t="s">
        <v>21</v>
      </c>
      <c r="C1143" s="126">
        <f t="shared" si="284"/>
        <v>7.5</v>
      </c>
      <c r="D1143" s="126">
        <f>D1145</f>
        <v>0</v>
      </c>
      <c r="E1143" s="126">
        <f t="shared" ref="E1143:I1143" si="287">E1145</f>
        <v>7.5</v>
      </c>
      <c r="F1143" s="126">
        <f t="shared" si="287"/>
        <v>0</v>
      </c>
      <c r="G1143" s="126">
        <f t="shared" si="287"/>
        <v>0</v>
      </c>
      <c r="H1143" s="126">
        <f t="shared" si="287"/>
        <v>0</v>
      </c>
      <c r="I1143" s="126">
        <f t="shared" si="287"/>
        <v>0</v>
      </c>
    </row>
    <row r="1144" spans="1:9" s="127" customFormat="1" ht="13" x14ac:dyDescent="0.3">
      <c r="A1144" s="135"/>
      <c r="B1144" s="128" t="s">
        <v>22</v>
      </c>
      <c r="C1144" s="126">
        <f t="shared" si="284"/>
        <v>7.5</v>
      </c>
      <c r="D1144" s="126">
        <f>D1146</f>
        <v>0</v>
      </c>
      <c r="E1144" s="126">
        <f t="shared" ref="E1144:I1144" si="288">E1146</f>
        <v>7.5</v>
      </c>
      <c r="F1144" s="126">
        <f t="shared" si="288"/>
        <v>0</v>
      </c>
      <c r="G1144" s="126">
        <f t="shared" si="288"/>
        <v>0</v>
      </c>
      <c r="H1144" s="126">
        <f t="shared" si="288"/>
        <v>0</v>
      </c>
      <c r="I1144" s="126">
        <f t="shared" si="288"/>
        <v>0</v>
      </c>
    </row>
    <row r="1145" spans="1:9" s="208" customFormat="1" ht="14" x14ac:dyDescent="0.3">
      <c r="A1145" s="549" t="s">
        <v>919</v>
      </c>
      <c r="B1145" s="63" t="s">
        <v>21</v>
      </c>
      <c r="C1145" s="64">
        <f t="shared" si="284"/>
        <v>7.5</v>
      </c>
      <c r="D1145" s="64">
        <v>0</v>
      </c>
      <c r="E1145" s="64">
        <v>7.5</v>
      </c>
      <c r="F1145" s="64">
        <v>0</v>
      </c>
      <c r="G1145" s="64">
        <v>0</v>
      </c>
      <c r="H1145" s="64">
        <v>0</v>
      </c>
      <c r="I1145" s="64">
        <v>0</v>
      </c>
    </row>
    <row r="1146" spans="1:9" s="209" customFormat="1" x14ac:dyDescent="0.25">
      <c r="A1146" s="21"/>
      <c r="B1146" s="26" t="s">
        <v>22</v>
      </c>
      <c r="C1146" s="72">
        <f t="shared" si="284"/>
        <v>7.5</v>
      </c>
      <c r="D1146" s="72">
        <v>0</v>
      </c>
      <c r="E1146" s="72">
        <v>7.5</v>
      </c>
      <c r="F1146" s="72">
        <v>0</v>
      </c>
      <c r="G1146" s="72">
        <v>0</v>
      </c>
      <c r="H1146" s="72">
        <v>0</v>
      </c>
      <c r="I1146" s="72">
        <v>0</v>
      </c>
    </row>
    <row r="1147" spans="1:9" ht="13" x14ac:dyDescent="0.3">
      <c r="A1147" s="58" t="s">
        <v>71</v>
      </c>
      <c r="B1147" s="162" t="s">
        <v>21</v>
      </c>
      <c r="C1147" s="52">
        <f t="shared" si="276"/>
        <v>8208.32</v>
      </c>
      <c r="D1147" s="52">
        <f>D1149</f>
        <v>260.32</v>
      </c>
      <c r="E1147" s="52">
        <f t="shared" ref="E1147:I1148" si="289">E1149</f>
        <v>7948</v>
      </c>
      <c r="F1147" s="52">
        <f t="shared" si="289"/>
        <v>0</v>
      </c>
      <c r="G1147" s="52">
        <f t="shared" si="289"/>
        <v>0</v>
      </c>
      <c r="H1147" s="52">
        <f t="shared" si="289"/>
        <v>0</v>
      </c>
      <c r="I1147" s="52">
        <f t="shared" si="289"/>
        <v>0</v>
      </c>
    </row>
    <row r="1148" spans="1:9" x14ac:dyDescent="0.25">
      <c r="A1148" s="21" t="s">
        <v>58</v>
      </c>
      <c r="B1148" s="4" t="s">
        <v>22</v>
      </c>
      <c r="C1148" s="52">
        <f t="shared" si="276"/>
        <v>8208.32</v>
      </c>
      <c r="D1148" s="52">
        <f>D1150</f>
        <v>260.32</v>
      </c>
      <c r="E1148" s="52">
        <f t="shared" si="289"/>
        <v>7948</v>
      </c>
      <c r="F1148" s="52">
        <f t="shared" si="289"/>
        <v>0</v>
      </c>
      <c r="G1148" s="52">
        <f t="shared" si="289"/>
        <v>0</v>
      </c>
      <c r="H1148" s="52">
        <f t="shared" si="289"/>
        <v>0</v>
      </c>
      <c r="I1148" s="52">
        <f t="shared" si="289"/>
        <v>0</v>
      </c>
    </row>
    <row r="1149" spans="1:9" ht="13" x14ac:dyDescent="0.3">
      <c r="A1149" s="19" t="s">
        <v>78</v>
      </c>
      <c r="B1149" s="3" t="s">
        <v>21</v>
      </c>
      <c r="C1149" s="52">
        <f t="shared" si="276"/>
        <v>8208.32</v>
      </c>
      <c r="D1149" s="52">
        <f t="shared" ref="D1149:I1150" si="290">D1151</f>
        <v>260.32</v>
      </c>
      <c r="E1149" s="52">
        <f t="shared" si="290"/>
        <v>7948</v>
      </c>
      <c r="F1149" s="52">
        <f t="shared" si="290"/>
        <v>0</v>
      </c>
      <c r="G1149" s="52">
        <f t="shared" si="290"/>
        <v>0</v>
      </c>
      <c r="H1149" s="52">
        <f t="shared" si="290"/>
        <v>0</v>
      </c>
      <c r="I1149" s="52">
        <f t="shared" si="290"/>
        <v>0</v>
      </c>
    </row>
    <row r="1150" spans="1:9" ht="13" x14ac:dyDescent="0.3">
      <c r="A1150" s="16"/>
      <c r="B1150" s="4" t="s">
        <v>22</v>
      </c>
      <c r="C1150" s="52">
        <f t="shared" si="276"/>
        <v>8208.32</v>
      </c>
      <c r="D1150" s="52">
        <f t="shared" si="290"/>
        <v>260.32</v>
      </c>
      <c r="E1150" s="52">
        <f>E1152</f>
        <v>7948</v>
      </c>
      <c r="F1150" s="52">
        <f t="shared" si="290"/>
        <v>0</v>
      </c>
      <c r="G1150" s="52">
        <f t="shared" si="290"/>
        <v>0</v>
      </c>
      <c r="H1150" s="52">
        <f t="shared" si="290"/>
        <v>0</v>
      </c>
      <c r="I1150" s="52">
        <f t="shared" si="290"/>
        <v>0</v>
      </c>
    </row>
    <row r="1151" spans="1:9" x14ac:dyDescent="0.25">
      <c r="A1151" s="31" t="s">
        <v>56</v>
      </c>
      <c r="B1151" s="162" t="s">
        <v>21</v>
      </c>
      <c r="C1151" s="52">
        <f t="shared" si="276"/>
        <v>8208.32</v>
      </c>
      <c r="D1151" s="52">
        <f t="shared" ref="D1151:I1152" si="291">D1153+D1243+D1257</f>
        <v>260.32</v>
      </c>
      <c r="E1151" s="52">
        <f t="shared" si="291"/>
        <v>7948</v>
      </c>
      <c r="F1151" s="52">
        <f t="shared" si="291"/>
        <v>0</v>
      </c>
      <c r="G1151" s="52">
        <f t="shared" si="291"/>
        <v>0</v>
      </c>
      <c r="H1151" s="52">
        <f t="shared" si="291"/>
        <v>0</v>
      </c>
      <c r="I1151" s="52">
        <f t="shared" si="291"/>
        <v>0</v>
      </c>
    </row>
    <row r="1152" spans="1:9" x14ac:dyDescent="0.25">
      <c r="A1152" s="12"/>
      <c r="B1152" s="4" t="s">
        <v>22</v>
      </c>
      <c r="C1152" s="52">
        <f t="shared" si="276"/>
        <v>8208.32</v>
      </c>
      <c r="D1152" s="52">
        <f t="shared" si="291"/>
        <v>260.32</v>
      </c>
      <c r="E1152" s="52">
        <f t="shared" si="291"/>
        <v>7948</v>
      </c>
      <c r="F1152" s="52">
        <f t="shared" si="291"/>
        <v>0</v>
      </c>
      <c r="G1152" s="52">
        <f t="shared" si="291"/>
        <v>0</v>
      </c>
      <c r="H1152" s="52">
        <f t="shared" si="291"/>
        <v>0</v>
      </c>
      <c r="I1152" s="52">
        <f t="shared" si="291"/>
        <v>0</v>
      </c>
    </row>
    <row r="1153" spans="1:9" s="95" customFormat="1" ht="13" x14ac:dyDescent="0.3">
      <c r="A1153" s="58" t="s">
        <v>52</v>
      </c>
      <c r="B1153" s="130" t="s">
        <v>21</v>
      </c>
      <c r="C1153" s="131">
        <f t="shared" si="276"/>
        <v>8050.02</v>
      </c>
      <c r="D1153" s="131">
        <f t="shared" ref="D1153:I1154" si="292">D1155+D1159+D1183+D1227+D1239</f>
        <v>113.02</v>
      </c>
      <c r="E1153" s="131">
        <f t="shared" si="292"/>
        <v>7937</v>
      </c>
      <c r="F1153" s="131">
        <f t="shared" si="292"/>
        <v>0</v>
      </c>
      <c r="G1153" s="131">
        <f t="shared" si="292"/>
        <v>0</v>
      </c>
      <c r="H1153" s="131">
        <f t="shared" si="292"/>
        <v>0</v>
      </c>
      <c r="I1153" s="131">
        <f t="shared" si="292"/>
        <v>0</v>
      </c>
    </row>
    <row r="1154" spans="1:9" s="95" customFormat="1" ht="13" x14ac:dyDescent="0.3">
      <c r="A1154" s="132"/>
      <c r="B1154" s="133" t="s">
        <v>22</v>
      </c>
      <c r="C1154" s="131">
        <f t="shared" si="276"/>
        <v>8050.02</v>
      </c>
      <c r="D1154" s="131">
        <f t="shared" si="292"/>
        <v>113.02</v>
      </c>
      <c r="E1154" s="131">
        <f t="shared" si="292"/>
        <v>7937</v>
      </c>
      <c r="F1154" s="131">
        <f t="shared" si="292"/>
        <v>0</v>
      </c>
      <c r="G1154" s="131">
        <f t="shared" si="292"/>
        <v>0</v>
      </c>
      <c r="H1154" s="131">
        <f t="shared" si="292"/>
        <v>0</v>
      </c>
      <c r="I1154" s="131">
        <f t="shared" si="292"/>
        <v>0</v>
      </c>
    </row>
    <row r="1155" spans="1:9" s="208" customFormat="1" ht="13" x14ac:dyDescent="0.3">
      <c r="A1155" s="96" t="s">
        <v>232</v>
      </c>
      <c r="B1155" s="63" t="s">
        <v>21</v>
      </c>
      <c r="C1155" s="64">
        <f t="shared" si="276"/>
        <v>12.5</v>
      </c>
      <c r="D1155" s="64">
        <f>D1157</f>
        <v>12.5</v>
      </c>
      <c r="E1155" s="64">
        <f t="shared" ref="E1155:I1156" si="293">E1157</f>
        <v>0</v>
      </c>
      <c r="F1155" s="64">
        <f t="shared" si="293"/>
        <v>0</v>
      </c>
      <c r="G1155" s="64">
        <f t="shared" si="293"/>
        <v>0</v>
      </c>
      <c r="H1155" s="64">
        <f t="shared" si="293"/>
        <v>0</v>
      </c>
      <c r="I1155" s="64">
        <f t="shared" si="293"/>
        <v>0</v>
      </c>
    </row>
    <row r="1156" spans="1:9" s="208" customFormat="1" x14ac:dyDescent="0.25">
      <c r="A1156" s="12"/>
      <c r="B1156" s="62" t="s">
        <v>22</v>
      </c>
      <c r="C1156" s="64">
        <f t="shared" si="276"/>
        <v>12.5</v>
      </c>
      <c r="D1156" s="64">
        <f>D1158</f>
        <v>12.5</v>
      </c>
      <c r="E1156" s="64">
        <f t="shared" si="293"/>
        <v>0</v>
      </c>
      <c r="F1156" s="64">
        <f t="shared" si="293"/>
        <v>0</v>
      </c>
      <c r="G1156" s="64">
        <f t="shared" si="293"/>
        <v>0</v>
      </c>
      <c r="H1156" s="64">
        <f t="shared" si="293"/>
        <v>0</v>
      </c>
      <c r="I1156" s="64">
        <f t="shared" si="293"/>
        <v>0</v>
      </c>
    </row>
    <row r="1157" spans="1:9" s="208" customFormat="1" ht="14" x14ac:dyDescent="0.3">
      <c r="A1157" s="500" t="s">
        <v>425</v>
      </c>
      <c r="B1157" s="59" t="s">
        <v>21</v>
      </c>
      <c r="C1157" s="64">
        <f t="shared" si="276"/>
        <v>12.5</v>
      </c>
      <c r="D1157" s="64">
        <v>12.5</v>
      </c>
      <c r="E1157" s="64">
        <v>0</v>
      </c>
      <c r="F1157" s="64">
        <v>0</v>
      </c>
      <c r="G1157" s="64">
        <v>0</v>
      </c>
      <c r="H1157" s="64">
        <v>0</v>
      </c>
      <c r="I1157" s="64">
        <v>0</v>
      </c>
    </row>
    <row r="1158" spans="1:9" s="208" customFormat="1" x14ac:dyDescent="0.25">
      <c r="A1158" s="12"/>
      <c r="B1158" s="59" t="s">
        <v>22</v>
      </c>
      <c r="C1158" s="64">
        <f t="shared" si="276"/>
        <v>12.5</v>
      </c>
      <c r="D1158" s="64">
        <v>12.5</v>
      </c>
      <c r="E1158" s="64">
        <v>0</v>
      </c>
      <c r="F1158" s="64">
        <v>0</v>
      </c>
      <c r="G1158" s="64">
        <v>0</v>
      </c>
      <c r="H1158" s="64">
        <v>0</v>
      </c>
      <c r="I1158" s="64">
        <v>0</v>
      </c>
    </row>
    <row r="1159" spans="1:9" s="127" customFormat="1" ht="13" x14ac:dyDescent="0.3">
      <c r="A1159" s="134" t="s">
        <v>203</v>
      </c>
      <c r="B1159" s="125" t="s">
        <v>21</v>
      </c>
      <c r="C1159" s="126">
        <f t="shared" si="276"/>
        <v>127.27</v>
      </c>
      <c r="D1159" s="126">
        <f>D1161+D1163+D1165+D1167+D1169+D1171+D1173+D1175+D1177+D1179+D1181</f>
        <v>23.27</v>
      </c>
      <c r="E1159" s="126">
        <f t="shared" ref="E1159:I1160" si="294">E1161+E1163+E1165+E1167+E1169+E1171+E1173+E1175+E1177+E1179+E1181</f>
        <v>104</v>
      </c>
      <c r="F1159" s="126">
        <f t="shared" si="294"/>
        <v>0</v>
      </c>
      <c r="G1159" s="126">
        <f t="shared" si="294"/>
        <v>0</v>
      </c>
      <c r="H1159" s="126">
        <f t="shared" si="294"/>
        <v>0</v>
      </c>
      <c r="I1159" s="126">
        <f t="shared" si="294"/>
        <v>0</v>
      </c>
    </row>
    <row r="1160" spans="1:9" s="127" customFormat="1" ht="13" x14ac:dyDescent="0.3">
      <c r="A1160" s="135"/>
      <c r="B1160" s="128" t="s">
        <v>22</v>
      </c>
      <c r="C1160" s="126">
        <f t="shared" si="276"/>
        <v>127.27</v>
      </c>
      <c r="D1160" s="126">
        <f>D1162+D1164+D1166+D1168+D1170+D1172+D1174+D1176+D1178+D1180+D1182</f>
        <v>23.27</v>
      </c>
      <c r="E1160" s="126">
        <f t="shared" si="294"/>
        <v>104</v>
      </c>
      <c r="F1160" s="126">
        <f t="shared" si="294"/>
        <v>0</v>
      </c>
      <c r="G1160" s="126">
        <f t="shared" si="294"/>
        <v>0</v>
      </c>
      <c r="H1160" s="126">
        <f t="shared" si="294"/>
        <v>0</v>
      </c>
      <c r="I1160" s="126">
        <f t="shared" si="294"/>
        <v>0</v>
      </c>
    </row>
    <row r="1161" spans="1:9" s="208" customFormat="1" ht="14" x14ac:dyDescent="0.3">
      <c r="A1161" s="307" t="s">
        <v>334</v>
      </c>
      <c r="B1161" s="63" t="s">
        <v>21</v>
      </c>
      <c r="C1161" s="64">
        <f t="shared" si="276"/>
        <v>3.54</v>
      </c>
      <c r="D1161" s="64">
        <v>3.54</v>
      </c>
      <c r="E1161" s="64">
        <v>0</v>
      </c>
      <c r="F1161" s="64">
        <v>0</v>
      </c>
      <c r="G1161" s="64">
        <v>0</v>
      </c>
      <c r="H1161" s="64">
        <v>0</v>
      </c>
      <c r="I1161" s="64">
        <v>0</v>
      </c>
    </row>
    <row r="1162" spans="1:9" s="208" customFormat="1" x14ac:dyDescent="0.25">
      <c r="A1162" s="12"/>
      <c r="B1162" s="62" t="s">
        <v>22</v>
      </c>
      <c r="C1162" s="64">
        <f t="shared" si="276"/>
        <v>3.54</v>
      </c>
      <c r="D1162" s="64">
        <v>3.54</v>
      </c>
      <c r="E1162" s="64">
        <v>0</v>
      </c>
      <c r="F1162" s="64">
        <v>0</v>
      </c>
      <c r="G1162" s="64">
        <v>0</v>
      </c>
      <c r="H1162" s="64">
        <v>0</v>
      </c>
      <c r="I1162" s="64">
        <v>0</v>
      </c>
    </row>
    <row r="1163" spans="1:9" s="208" customFormat="1" ht="14" x14ac:dyDescent="0.3">
      <c r="A1163" s="499" t="s">
        <v>335</v>
      </c>
      <c r="B1163" s="63" t="s">
        <v>21</v>
      </c>
      <c r="C1163" s="64">
        <f t="shared" si="276"/>
        <v>19.73</v>
      </c>
      <c r="D1163" s="64">
        <v>19.73</v>
      </c>
      <c r="E1163" s="64">
        <v>0</v>
      </c>
      <c r="F1163" s="64">
        <v>0</v>
      </c>
      <c r="G1163" s="64">
        <v>0</v>
      </c>
      <c r="H1163" s="64">
        <v>0</v>
      </c>
      <c r="I1163" s="64">
        <v>0</v>
      </c>
    </row>
    <row r="1164" spans="1:9" s="208" customFormat="1" x14ac:dyDescent="0.25">
      <c r="A1164" s="12"/>
      <c r="B1164" s="62" t="s">
        <v>22</v>
      </c>
      <c r="C1164" s="64">
        <f t="shared" si="276"/>
        <v>19.73</v>
      </c>
      <c r="D1164" s="64">
        <v>19.73</v>
      </c>
      <c r="E1164" s="64">
        <v>0</v>
      </c>
      <c r="F1164" s="64">
        <v>0</v>
      </c>
      <c r="G1164" s="64">
        <v>0</v>
      </c>
      <c r="H1164" s="64">
        <v>0</v>
      </c>
      <c r="I1164" s="64">
        <v>0</v>
      </c>
    </row>
    <row r="1165" spans="1:9" s="208" customFormat="1" ht="14" x14ac:dyDescent="0.3">
      <c r="A1165" s="307" t="s">
        <v>546</v>
      </c>
      <c r="B1165" s="63" t="s">
        <v>21</v>
      </c>
      <c r="C1165" s="64">
        <f t="shared" si="276"/>
        <v>3</v>
      </c>
      <c r="D1165" s="64">
        <v>0</v>
      </c>
      <c r="E1165" s="64">
        <v>3</v>
      </c>
      <c r="F1165" s="64">
        <v>0</v>
      </c>
      <c r="G1165" s="64">
        <v>0</v>
      </c>
      <c r="H1165" s="64">
        <v>0</v>
      </c>
      <c r="I1165" s="64">
        <v>0</v>
      </c>
    </row>
    <row r="1166" spans="1:9" s="208" customFormat="1" x14ac:dyDescent="0.25">
      <c r="A1166" s="12"/>
      <c r="B1166" s="62" t="s">
        <v>22</v>
      </c>
      <c r="C1166" s="64">
        <f t="shared" si="276"/>
        <v>3</v>
      </c>
      <c r="D1166" s="64">
        <v>0</v>
      </c>
      <c r="E1166" s="64">
        <v>3</v>
      </c>
      <c r="F1166" s="64">
        <v>0</v>
      </c>
      <c r="G1166" s="64">
        <v>0</v>
      </c>
      <c r="H1166" s="64">
        <v>0</v>
      </c>
      <c r="I1166" s="64">
        <v>0</v>
      </c>
    </row>
    <row r="1167" spans="1:9" s="208" customFormat="1" ht="14" x14ac:dyDescent="0.3">
      <c r="A1167" s="499" t="s">
        <v>547</v>
      </c>
      <c r="B1167" s="63" t="s">
        <v>21</v>
      </c>
      <c r="C1167" s="64">
        <f t="shared" si="276"/>
        <v>3</v>
      </c>
      <c r="D1167" s="64">
        <v>0</v>
      </c>
      <c r="E1167" s="64">
        <v>3</v>
      </c>
      <c r="F1167" s="64">
        <v>0</v>
      </c>
      <c r="G1167" s="64">
        <v>0</v>
      </c>
      <c r="H1167" s="64">
        <v>0</v>
      </c>
      <c r="I1167" s="64">
        <v>0</v>
      </c>
    </row>
    <row r="1168" spans="1:9" s="208" customFormat="1" x14ac:dyDescent="0.25">
      <c r="A1168" s="12"/>
      <c r="B1168" s="62" t="s">
        <v>22</v>
      </c>
      <c r="C1168" s="64">
        <f t="shared" si="276"/>
        <v>3</v>
      </c>
      <c r="D1168" s="64">
        <v>0</v>
      </c>
      <c r="E1168" s="64">
        <v>3</v>
      </c>
      <c r="F1168" s="64">
        <v>0</v>
      </c>
      <c r="G1168" s="64">
        <v>0</v>
      </c>
      <c r="H1168" s="64">
        <v>0</v>
      </c>
      <c r="I1168" s="64">
        <v>0</v>
      </c>
    </row>
    <row r="1169" spans="1:9" s="208" customFormat="1" ht="14" x14ac:dyDescent="0.3">
      <c r="A1169" s="307" t="s">
        <v>204</v>
      </c>
      <c r="B1169" s="63" t="s">
        <v>21</v>
      </c>
      <c r="C1169" s="64">
        <f t="shared" si="276"/>
        <v>5</v>
      </c>
      <c r="D1169" s="64">
        <v>0</v>
      </c>
      <c r="E1169" s="64">
        <v>5</v>
      </c>
      <c r="F1169" s="64">
        <v>0</v>
      </c>
      <c r="G1169" s="64">
        <v>0</v>
      </c>
      <c r="H1169" s="64">
        <v>0</v>
      </c>
      <c r="I1169" s="64">
        <v>0</v>
      </c>
    </row>
    <row r="1170" spans="1:9" s="208" customFormat="1" x14ac:dyDescent="0.25">
      <c r="A1170" s="12"/>
      <c r="B1170" s="62" t="s">
        <v>22</v>
      </c>
      <c r="C1170" s="64">
        <f t="shared" si="276"/>
        <v>5</v>
      </c>
      <c r="D1170" s="64">
        <v>0</v>
      </c>
      <c r="E1170" s="64">
        <v>5</v>
      </c>
      <c r="F1170" s="64">
        <v>0</v>
      </c>
      <c r="G1170" s="64">
        <v>0</v>
      </c>
      <c r="H1170" s="64">
        <v>0</v>
      </c>
      <c r="I1170" s="64">
        <v>0</v>
      </c>
    </row>
    <row r="1171" spans="1:9" s="208" customFormat="1" ht="14" x14ac:dyDescent="0.3">
      <c r="A1171" s="499" t="s">
        <v>548</v>
      </c>
      <c r="B1171" s="63" t="s">
        <v>21</v>
      </c>
      <c r="C1171" s="64">
        <f t="shared" si="276"/>
        <v>26</v>
      </c>
      <c r="D1171" s="64">
        <v>0</v>
      </c>
      <c r="E1171" s="64">
        <v>26</v>
      </c>
      <c r="F1171" s="64">
        <v>0</v>
      </c>
      <c r="G1171" s="64">
        <v>0</v>
      </c>
      <c r="H1171" s="64">
        <v>0</v>
      </c>
      <c r="I1171" s="64">
        <v>0</v>
      </c>
    </row>
    <row r="1172" spans="1:9" s="208" customFormat="1" x14ac:dyDescent="0.25">
      <c r="A1172" s="12"/>
      <c r="B1172" s="62" t="s">
        <v>22</v>
      </c>
      <c r="C1172" s="64">
        <f t="shared" si="276"/>
        <v>26</v>
      </c>
      <c r="D1172" s="64">
        <v>0</v>
      </c>
      <c r="E1172" s="64">
        <v>26</v>
      </c>
      <c r="F1172" s="64">
        <v>0</v>
      </c>
      <c r="G1172" s="64">
        <v>0</v>
      </c>
      <c r="H1172" s="64">
        <v>0</v>
      </c>
      <c r="I1172" s="64">
        <v>0</v>
      </c>
    </row>
    <row r="1173" spans="1:9" s="208" customFormat="1" ht="14" x14ac:dyDescent="0.3">
      <c r="A1173" s="499" t="s">
        <v>528</v>
      </c>
      <c r="B1173" s="63" t="s">
        <v>21</v>
      </c>
      <c r="C1173" s="64">
        <f t="shared" si="276"/>
        <v>3</v>
      </c>
      <c r="D1173" s="64">
        <v>0</v>
      </c>
      <c r="E1173" s="64">
        <v>3</v>
      </c>
      <c r="F1173" s="64">
        <v>0</v>
      </c>
      <c r="G1173" s="64">
        <v>0</v>
      </c>
      <c r="H1173" s="64">
        <v>0</v>
      </c>
      <c r="I1173" s="64">
        <v>0</v>
      </c>
    </row>
    <row r="1174" spans="1:9" s="208" customFormat="1" x14ac:dyDescent="0.25">
      <c r="A1174" s="12"/>
      <c r="B1174" s="62" t="s">
        <v>22</v>
      </c>
      <c r="C1174" s="64">
        <f t="shared" si="276"/>
        <v>3</v>
      </c>
      <c r="D1174" s="64">
        <v>0</v>
      </c>
      <c r="E1174" s="64">
        <v>3</v>
      </c>
      <c r="F1174" s="64">
        <v>0</v>
      </c>
      <c r="G1174" s="64">
        <v>0</v>
      </c>
      <c r="H1174" s="64">
        <v>0</v>
      </c>
      <c r="I1174" s="64">
        <v>0</v>
      </c>
    </row>
    <row r="1175" spans="1:9" s="208" customFormat="1" ht="14" x14ac:dyDescent="0.3">
      <c r="A1175" s="499" t="s">
        <v>549</v>
      </c>
      <c r="B1175" s="63" t="s">
        <v>21</v>
      </c>
      <c r="C1175" s="64">
        <f t="shared" si="276"/>
        <v>18</v>
      </c>
      <c r="D1175" s="64">
        <v>0</v>
      </c>
      <c r="E1175" s="64">
        <v>18</v>
      </c>
      <c r="F1175" s="64">
        <v>0</v>
      </c>
      <c r="G1175" s="64">
        <v>0</v>
      </c>
      <c r="H1175" s="64">
        <v>0</v>
      </c>
      <c r="I1175" s="64">
        <v>0</v>
      </c>
    </row>
    <row r="1176" spans="1:9" s="208" customFormat="1" x14ac:dyDescent="0.25">
      <c r="A1176" s="12"/>
      <c r="B1176" s="62" t="s">
        <v>22</v>
      </c>
      <c r="C1176" s="64">
        <f t="shared" si="276"/>
        <v>18</v>
      </c>
      <c r="D1176" s="64">
        <v>0</v>
      </c>
      <c r="E1176" s="64">
        <v>18</v>
      </c>
      <c r="F1176" s="64">
        <v>0</v>
      </c>
      <c r="G1176" s="64">
        <v>0</v>
      </c>
      <c r="H1176" s="64">
        <v>0</v>
      </c>
      <c r="I1176" s="64">
        <v>0</v>
      </c>
    </row>
    <row r="1177" spans="1:9" s="208" customFormat="1" ht="14" x14ac:dyDescent="0.3">
      <c r="A1177" s="499" t="s">
        <v>288</v>
      </c>
      <c r="B1177" s="63" t="s">
        <v>21</v>
      </c>
      <c r="C1177" s="64">
        <f t="shared" si="276"/>
        <v>3</v>
      </c>
      <c r="D1177" s="64">
        <v>0</v>
      </c>
      <c r="E1177" s="64">
        <v>3</v>
      </c>
      <c r="F1177" s="64">
        <v>0</v>
      </c>
      <c r="G1177" s="64">
        <v>0</v>
      </c>
      <c r="H1177" s="64">
        <v>0</v>
      </c>
      <c r="I1177" s="64">
        <v>0</v>
      </c>
    </row>
    <row r="1178" spans="1:9" s="208" customFormat="1" x14ac:dyDescent="0.25">
      <c r="A1178" s="12"/>
      <c r="B1178" s="62" t="s">
        <v>22</v>
      </c>
      <c r="C1178" s="64">
        <f t="shared" si="276"/>
        <v>3</v>
      </c>
      <c r="D1178" s="64">
        <v>0</v>
      </c>
      <c r="E1178" s="64">
        <v>3</v>
      </c>
      <c r="F1178" s="64">
        <v>0</v>
      </c>
      <c r="G1178" s="64">
        <v>0</v>
      </c>
      <c r="H1178" s="64">
        <v>0</v>
      </c>
      <c r="I1178" s="64">
        <v>0</v>
      </c>
    </row>
    <row r="1179" spans="1:9" s="208" customFormat="1" ht="14" x14ac:dyDescent="0.3">
      <c r="A1179" s="307" t="s">
        <v>550</v>
      </c>
      <c r="B1179" s="63" t="s">
        <v>21</v>
      </c>
      <c r="C1179" s="64">
        <f t="shared" si="276"/>
        <v>3</v>
      </c>
      <c r="D1179" s="64">
        <v>0</v>
      </c>
      <c r="E1179" s="64">
        <v>3</v>
      </c>
      <c r="F1179" s="64">
        <v>0</v>
      </c>
      <c r="G1179" s="64">
        <v>0</v>
      </c>
      <c r="H1179" s="64">
        <v>0</v>
      </c>
      <c r="I1179" s="64">
        <v>0</v>
      </c>
    </row>
    <row r="1180" spans="1:9" s="208" customFormat="1" x14ac:dyDescent="0.25">
      <c r="A1180" s="12"/>
      <c r="B1180" s="62" t="s">
        <v>22</v>
      </c>
      <c r="C1180" s="64">
        <f t="shared" si="276"/>
        <v>3</v>
      </c>
      <c r="D1180" s="64">
        <v>0</v>
      </c>
      <c r="E1180" s="64">
        <v>3</v>
      </c>
      <c r="F1180" s="64">
        <v>0</v>
      </c>
      <c r="G1180" s="64">
        <v>0</v>
      </c>
      <c r="H1180" s="64">
        <v>0</v>
      </c>
      <c r="I1180" s="64">
        <v>0</v>
      </c>
    </row>
    <row r="1181" spans="1:9" s="208" customFormat="1" ht="16.5" customHeight="1" x14ac:dyDescent="0.25">
      <c r="A1181" s="428" t="s">
        <v>551</v>
      </c>
      <c r="B1181" s="63" t="s">
        <v>21</v>
      </c>
      <c r="C1181" s="64">
        <f t="shared" si="276"/>
        <v>40</v>
      </c>
      <c r="D1181" s="64">
        <v>0</v>
      </c>
      <c r="E1181" s="64">
        <v>40</v>
      </c>
      <c r="F1181" s="64">
        <v>0</v>
      </c>
      <c r="G1181" s="64">
        <v>0</v>
      </c>
      <c r="H1181" s="64">
        <v>0</v>
      </c>
      <c r="I1181" s="64">
        <v>0</v>
      </c>
    </row>
    <row r="1182" spans="1:9" s="208" customFormat="1" x14ac:dyDescent="0.25">
      <c r="A1182" s="12"/>
      <c r="B1182" s="62" t="s">
        <v>22</v>
      </c>
      <c r="C1182" s="64">
        <f t="shared" si="276"/>
        <v>40</v>
      </c>
      <c r="D1182" s="64">
        <v>0</v>
      </c>
      <c r="E1182" s="64">
        <v>40</v>
      </c>
      <c r="F1182" s="64">
        <v>0</v>
      </c>
      <c r="G1182" s="64">
        <v>0</v>
      </c>
      <c r="H1182" s="64">
        <v>0</v>
      </c>
      <c r="I1182" s="64">
        <v>0</v>
      </c>
    </row>
    <row r="1183" spans="1:9" s="147" customFormat="1" ht="13" x14ac:dyDescent="0.3">
      <c r="A1183" s="58" t="s">
        <v>215</v>
      </c>
      <c r="B1183" s="130" t="s">
        <v>21</v>
      </c>
      <c r="C1183" s="131">
        <f t="shared" si="276"/>
        <v>7805.77</v>
      </c>
      <c r="D1183" s="131">
        <f>D1185+D1187+D1189+D1191+D1193+D1195+D1197+D1199+D1201+D1203+D1205+D1207+D1209+D1211+D1213+D1215+D1217+D1219+D1221+D1223+D1225</f>
        <v>7.77</v>
      </c>
      <c r="E1183" s="131">
        <f t="shared" ref="E1183:I1184" si="295">E1185+E1187+E1189+E1191+E1193+E1195+E1197+E1199+E1201+E1203+E1205+E1207+E1209+E1211+E1213+E1215+E1217+E1219+E1221+E1223+E1225</f>
        <v>7798</v>
      </c>
      <c r="F1183" s="131">
        <f t="shared" si="295"/>
        <v>0</v>
      </c>
      <c r="G1183" s="131">
        <f t="shared" si="295"/>
        <v>0</v>
      </c>
      <c r="H1183" s="131">
        <f t="shared" si="295"/>
        <v>0</v>
      </c>
      <c r="I1183" s="131">
        <f t="shared" si="295"/>
        <v>0</v>
      </c>
    </row>
    <row r="1184" spans="1:9" s="147" customFormat="1" ht="13" x14ac:dyDescent="0.3">
      <c r="A1184" s="44"/>
      <c r="B1184" s="133" t="s">
        <v>22</v>
      </c>
      <c r="C1184" s="131">
        <f t="shared" si="276"/>
        <v>7805.77</v>
      </c>
      <c r="D1184" s="131">
        <f>D1186+D1188+D1190+D1192+D1194+D1196+D1198+D1200+D1202+D1204+D1206+D1208+D1210+D1212+D1214+D1216+D1218+D1220+D1222+D1224+D1226</f>
        <v>7.77</v>
      </c>
      <c r="E1184" s="131">
        <f t="shared" si="295"/>
        <v>7798</v>
      </c>
      <c r="F1184" s="131">
        <f t="shared" si="295"/>
        <v>0</v>
      </c>
      <c r="G1184" s="131">
        <f t="shared" si="295"/>
        <v>0</v>
      </c>
      <c r="H1184" s="131">
        <f t="shared" si="295"/>
        <v>0</v>
      </c>
      <c r="I1184" s="131">
        <f t="shared" si="295"/>
        <v>0</v>
      </c>
    </row>
    <row r="1185" spans="1:9" s="215" customFormat="1" ht="14" x14ac:dyDescent="0.3">
      <c r="A1185" s="431" t="s">
        <v>398</v>
      </c>
      <c r="B1185" s="242" t="s">
        <v>21</v>
      </c>
      <c r="C1185" s="255">
        <f t="shared" si="276"/>
        <v>12.77</v>
      </c>
      <c r="D1185" s="255">
        <v>7.77</v>
      </c>
      <c r="E1185" s="255">
        <v>5</v>
      </c>
      <c r="F1185" s="255">
        <v>0</v>
      </c>
      <c r="G1185" s="255">
        <v>0</v>
      </c>
      <c r="H1185" s="255">
        <v>0</v>
      </c>
      <c r="I1185" s="255">
        <v>0</v>
      </c>
    </row>
    <row r="1186" spans="1:9" s="216" customFormat="1" x14ac:dyDescent="0.25">
      <c r="A1186" s="218"/>
      <c r="B1186" s="229" t="s">
        <v>22</v>
      </c>
      <c r="C1186" s="255">
        <f t="shared" si="276"/>
        <v>12.77</v>
      </c>
      <c r="D1186" s="255">
        <v>7.77</v>
      </c>
      <c r="E1186" s="255">
        <v>5</v>
      </c>
      <c r="F1186" s="255">
        <v>0</v>
      </c>
      <c r="G1186" s="255">
        <v>0</v>
      </c>
      <c r="H1186" s="255">
        <v>0</v>
      </c>
      <c r="I1186" s="255">
        <v>0</v>
      </c>
    </row>
    <row r="1187" spans="1:9" s="208" customFormat="1" ht="14" x14ac:dyDescent="0.3">
      <c r="A1187" s="415" t="s">
        <v>399</v>
      </c>
      <c r="B1187" s="63" t="s">
        <v>21</v>
      </c>
      <c r="C1187" s="64">
        <f t="shared" si="276"/>
        <v>15</v>
      </c>
      <c r="D1187" s="64">
        <v>0</v>
      </c>
      <c r="E1187" s="64">
        <v>15</v>
      </c>
      <c r="F1187" s="64">
        <v>0</v>
      </c>
      <c r="G1187" s="64">
        <v>0</v>
      </c>
      <c r="H1187" s="64">
        <v>0</v>
      </c>
      <c r="I1187" s="64">
        <v>0</v>
      </c>
    </row>
    <row r="1188" spans="1:9" s="103" customFormat="1" x14ac:dyDescent="0.25">
      <c r="A1188" s="12"/>
      <c r="B1188" s="62" t="s">
        <v>22</v>
      </c>
      <c r="C1188" s="64">
        <f t="shared" si="276"/>
        <v>15</v>
      </c>
      <c r="D1188" s="64">
        <v>0</v>
      </c>
      <c r="E1188" s="64">
        <v>15</v>
      </c>
      <c r="F1188" s="64">
        <v>0</v>
      </c>
      <c r="G1188" s="64">
        <v>0</v>
      </c>
      <c r="H1188" s="64">
        <v>0</v>
      </c>
      <c r="I1188" s="64">
        <v>0</v>
      </c>
    </row>
    <row r="1189" spans="1:9" s="208" customFormat="1" ht="14" x14ac:dyDescent="0.3">
      <c r="A1189" s="494" t="s">
        <v>418</v>
      </c>
      <c r="B1189" s="63" t="s">
        <v>21</v>
      </c>
      <c r="C1189" s="64">
        <f t="shared" si="276"/>
        <v>1370</v>
      </c>
      <c r="D1189" s="64">
        <v>0</v>
      </c>
      <c r="E1189" s="64">
        <v>1370</v>
      </c>
      <c r="F1189" s="64">
        <v>0</v>
      </c>
      <c r="G1189" s="64">
        <v>0</v>
      </c>
      <c r="H1189" s="64">
        <v>0</v>
      </c>
      <c r="I1189" s="64">
        <v>0</v>
      </c>
    </row>
    <row r="1190" spans="1:9" s="103" customFormat="1" x14ac:dyDescent="0.25">
      <c r="A1190" s="12"/>
      <c r="B1190" s="62" t="s">
        <v>22</v>
      </c>
      <c r="C1190" s="64">
        <f t="shared" si="276"/>
        <v>1370</v>
      </c>
      <c r="D1190" s="64">
        <v>0</v>
      </c>
      <c r="E1190" s="64">
        <v>1370</v>
      </c>
      <c r="F1190" s="64">
        <v>0</v>
      </c>
      <c r="G1190" s="64">
        <v>0</v>
      </c>
      <c r="H1190" s="64">
        <v>0</v>
      </c>
      <c r="I1190" s="64">
        <v>0</v>
      </c>
    </row>
    <row r="1191" spans="1:9" s="208" customFormat="1" ht="14" x14ac:dyDescent="0.3">
      <c r="A1191" s="494" t="s">
        <v>419</v>
      </c>
      <c r="B1191" s="63" t="s">
        <v>21</v>
      </c>
      <c r="C1191" s="64">
        <f t="shared" si="276"/>
        <v>1087</v>
      </c>
      <c r="D1191" s="64">
        <v>0</v>
      </c>
      <c r="E1191" s="64">
        <v>1087</v>
      </c>
      <c r="F1191" s="64">
        <v>0</v>
      </c>
      <c r="G1191" s="64">
        <v>0</v>
      </c>
      <c r="H1191" s="64">
        <v>0</v>
      </c>
      <c r="I1191" s="64">
        <v>0</v>
      </c>
    </row>
    <row r="1192" spans="1:9" s="103" customFormat="1" x14ac:dyDescent="0.25">
      <c r="A1192" s="12"/>
      <c r="B1192" s="62" t="s">
        <v>22</v>
      </c>
      <c r="C1192" s="64">
        <f t="shared" si="276"/>
        <v>1087</v>
      </c>
      <c r="D1192" s="64">
        <v>0</v>
      </c>
      <c r="E1192" s="64">
        <v>1087</v>
      </c>
      <c r="F1192" s="64">
        <v>0</v>
      </c>
      <c r="G1192" s="64">
        <v>0</v>
      </c>
      <c r="H1192" s="64">
        <v>0</v>
      </c>
      <c r="I1192" s="64">
        <v>0</v>
      </c>
    </row>
    <row r="1193" spans="1:9" s="208" customFormat="1" ht="14" x14ac:dyDescent="0.3">
      <c r="A1193" s="494" t="s">
        <v>420</v>
      </c>
      <c r="B1193" s="63" t="s">
        <v>21</v>
      </c>
      <c r="C1193" s="64">
        <f t="shared" si="276"/>
        <v>1401</v>
      </c>
      <c r="D1193" s="64">
        <v>0</v>
      </c>
      <c r="E1193" s="64">
        <v>1401</v>
      </c>
      <c r="F1193" s="64">
        <v>0</v>
      </c>
      <c r="G1193" s="64">
        <v>0</v>
      </c>
      <c r="H1193" s="64">
        <v>0</v>
      </c>
      <c r="I1193" s="64">
        <v>0</v>
      </c>
    </row>
    <row r="1194" spans="1:9" s="103" customFormat="1" x14ac:dyDescent="0.25">
      <c r="A1194" s="12"/>
      <c r="B1194" s="62" t="s">
        <v>22</v>
      </c>
      <c r="C1194" s="64">
        <f t="shared" si="276"/>
        <v>1401</v>
      </c>
      <c r="D1194" s="64">
        <v>0</v>
      </c>
      <c r="E1194" s="64">
        <v>1401</v>
      </c>
      <c r="F1194" s="64">
        <v>0</v>
      </c>
      <c r="G1194" s="64">
        <v>0</v>
      </c>
      <c r="H1194" s="64">
        <v>0</v>
      </c>
      <c r="I1194" s="64">
        <v>0</v>
      </c>
    </row>
    <row r="1195" spans="1:9" s="208" customFormat="1" ht="14" x14ac:dyDescent="0.3">
      <c r="A1195" s="494" t="s">
        <v>421</v>
      </c>
      <c r="B1195" s="63" t="s">
        <v>21</v>
      </c>
      <c r="C1195" s="64">
        <f t="shared" si="276"/>
        <v>77</v>
      </c>
      <c r="D1195" s="64">
        <v>0</v>
      </c>
      <c r="E1195" s="64">
        <v>77</v>
      </c>
      <c r="F1195" s="64">
        <v>0</v>
      </c>
      <c r="G1195" s="64">
        <v>0</v>
      </c>
      <c r="H1195" s="64">
        <v>0</v>
      </c>
      <c r="I1195" s="64">
        <v>0</v>
      </c>
    </row>
    <row r="1196" spans="1:9" s="103" customFormat="1" x14ac:dyDescent="0.25">
      <c r="A1196" s="12"/>
      <c r="B1196" s="62" t="s">
        <v>22</v>
      </c>
      <c r="C1196" s="64">
        <f t="shared" si="276"/>
        <v>77</v>
      </c>
      <c r="D1196" s="64">
        <v>0</v>
      </c>
      <c r="E1196" s="64">
        <v>77</v>
      </c>
      <c r="F1196" s="64">
        <v>0</v>
      </c>
      <c r="G1196" s="64">
        <v>0</v>
      </c>
      <c r="H1196" s="64">
        <v>0</v>
      </c>
      <c r="I1196" s="64">
        <v>0</v>
      </c>
    </row>
    <row r="1197" spans="1:9" s="208" customFormat="1" ht="14" x14ac:dyDescent="0.3">
      <c r="A1197" s="494" t="s">
        <v>422</v>
      </c>
      <c r="B1197" s="63" t="s">
        <v>21</v>
      </c>
      <c r="C1197" s="64">
        <f t="shared" si="276"/>
        <v>1838</v>
      </c>
      <c r="D1197" s="64">
        <v>0</v>
      </c>
      <c r="E1197" s="64">
        <v>1838</v>
      </c>
      <c r="F1197" s="64">
        <v>0</v>
      </c>
      <c r="G1197" s="64">
        <v>0</v>
      </c>
      <c r="H1197" s="64">
        <v>0</v>
      </c>
      <c r="I1197" s="64">
        <v>0</v>
      </c>
    </row>
    <row r="1198" spans="1:9" s="103" customFormat="1" x14ac:dyDescent="0.25">
      <c r="A1198" s="12"/>
      <c r="B1198" s="62" t="s">
        <v>22</v>
      </c>
      <c r="C1198" s="64">
        <f t="shared" si="276"/>
        <v>1838</v>
      </c>
      <c r="D1198" s="64">
        <v>0</v>
      </c>
      <c r="E1198" s="64">
        <v>1838</v>
      </c>
      <c r="F1198" s="64">
        <v>0</v>
      </c>
      <c r="G1198" s="64">
        <v>0</v>
      </c>
      <c r="H1198" s="64">
        <v>0</v>
      </c>
      <c r="I1198" s="64">
        <v>0</v>
      </c>
    </row>
    <row r="1199" spans="1:9" s="208" customFormat="1" ht="14" x14ac:dyDescent="0.3">
      <c r="A1199" s="494" t="s">
        <v>423</v>
      </c>
      <c r="B1199" s="63" t="s">
        <v>21</v>
      </c>
      <c r="C1199" s="64">
        <f t="shared" si="276"/>
        <v>1498</v>
      </c>
      <c r="D1199" s="64">
        <v>0</v>
      </c>
      <c r="E1199" s="64">
        <v>1498</v>
      </c>
      <c r="F1199" s="64">
        <v>0</v>
      </c>
      <c r="G1199" s="64">
        <v>0</v>
      </c>
      <c r="H1199" s="64">
        <v>0</v>
      </c>
      <c r="I1199" s="64">
        <v>0</v>
      </c>
    </row>
    <row r="1200" spans="1:9" s="103" customFormat="1" x14ac:dyDescent="0.25">
      <c r="A1200" s="12"/>
      <c r="B1200" s="62" t="s">
        <v>22</v>
      </c>
      <c r="C1200" s="64">
        <f t="shared" si="276"/>
        <v>1498</v>
      </c>
      <c r="D1200" s="64">
        <v>0</v>
      </c>
      <c r="E1200" s="64">
        <v>1498</v>
      </c>
      <c r="F1200" s="64">
        <v>0</v>
      </c>
      <c r="G1200" s="64">
        <v>0</v>
      </c>
      <c r="H1200" s="64">
        <v>0</v>
      </c>
      <c r="I1200" s="64">
        <v>0</v>
      </c>
    </row>
    <row r="1201" spans="1:9" s="208" customFormat="1" ht="14" x14ac:dyDescent="0.3">
      <c r="A1201" s="494" t="s">
        <v>424</v>
      </c>
      <c r="B1201" s="63" t="s">
        <v>21</v>
      </c>
      <c r="C1201" s="64">
        <f t="shared" si="276"/>
        <v>316</v>
      </c>
      <c r="D1201" s="64">
        <v>0</v>
      </c>
      <c r="E1201" s="64">
        <v>316</v>
      </c>
      <c r="F1201" s="64">
        <v>0</v>
      </c>
      <c r="G1201" s="64">
        <v>0</v>
      </c>
      <c r="H1201" s="64">
        <v>0</v>
      </c>
      <c r="I1201" s="64">
        <v>0</v>
      </c>
    </row>
    <row r="1202" spans="1:9" s="103" customFormat="1" x14ac:dyDescent="0.25">
      <c r="A1202" s="12"/>
      <c r="B1202" s="62" t="s">
        <v>22</v>
      </c>
      <c r="C1202" s="64">
        <f t="shared" si="276"/>
        <v>316</v>
      </c>
      <c r="D1202" s="64">
        <v>0</v>
      </c>
      <c r="E1202" s="64">
        <v>316</v>
      </c>
      <c r="F1202" s="64">
        <v>0</v>
      </c>
      <c r="G1202" s="64">
        <v>0</v>
      </c>
      <c r="H1202" s="64">
        <v>0</v>
      </c>
      <c r="I1202" s="64">
        <v>0</v>
      </c>
    </row>
    <row r="1203" spans="1:9" s="209" customFormat="1" x14ac:dyDescent="0.25">
      <c r="A1203" s="28" t="s">
        <v>532</v>
      </c>
      <c r="B1203" s="24" t="s">
        <v>21</v>
      </c>
      <c r="C1203" s="72">
        <f t="shared" si="276"/>
        <v>17</v>
      </c>
      <c r="D1203" s="72">
        <v>0</v>
      </c>
      <c r="E1203" s="72">
        <v>17</v>
      </c>
      <c r="F1203" s="72">
        <v>0</v>
      </c>
      <c r="G1203" s="72">
        <v>0</v>
      </c>
      <c r="H1203" s="72">
        <v>0</v>
      </c>
      <c r="I1203" s="72">
        <v>0</v>
      </c>
    </row>
    <row r="1204" spans="1:9" s="103" customFormat="1" x14ac:dyDescent="0.25">
      <c r="A1204" s="12"/>
      <c r="B1204" s="62" t="s">
        <v>22</v>
      </c>
      <c r="C1204" s="64">
        <f t="shared" si="276"/>
        <v>17</v>
      </c>
      <c r="D1204" s="64">
        <v>0</v>
      </c>
      <c r="E1204" s="64">
        <v>17</v>
      </c>
      <c r="F1204" s="64">
        <v>0</v>
      </c>
      <c r="G1204" s="64">
        <v>0</v>
      </c>
      <c r="H1204" s="64">
        <v>0</v>
      </c>
      <c r="I1204" s="64">
        <v>0</v>
      </c>
    </row>
    <row r="1205" spans="1:9" s="209" customFormat="1" x14ac:dyDescent="0.25">
      <c r="A1205" s="81" t="s">
        <v>448</v>
      </c>
      <c r="B1205" s="24" t="s">
        <v>21</v>
      </c>
      <c r="C1205" s="72">
        <f t="shared" si="276"/>
        <v>14</v>
      </c>
      <c r="D1205" s="72">
        <v>0</v>
      </c>
      <c r="E1205" s="72">
        <v>14</v>
      </c>
      <c r="F1205" s="72">
        <v>0</v>
      </c>
      <c r="G1205" s="72">
        <v>0</v>
      </c>
      <c r="H1205" s="72">
        <v>0</v>
      </c>
      <c r="I1205" s="72">
        <v>0</v>
      </c>
    </row>
    <row r="1206" spans="1:9" s="103" customFormat="1" x14ac:dyDescent="0.25">
      <c r="A1206" s="12"/>
      <c r="B1206" s="62" t="s">
        <v>22</v>
      </c>
      <c r="C1206" s="64">
        <f t="shared" si="276"/>
        <v>14</v>
      </c>
      <c r="D1206" s="64">
        <v>0</v>
      </c>
      <c r="E1206" s="64">
        <v>14</v>
      </c>
      <c r="F1206" s="64">
        <v>0</v>
      </c>
      <c r="G1206" s="64">
        <v>0</v>
      </c>
      <c r="H1206" s="64">
        <v>0</v>
      </c>
      <c r="I1206" s="64">
        <v>0</v>
      </c>
    </row>
    <row r="1207" spans="1:9" s="209" customFormat="1" x14ac:dyDescent="0.25">
      <c r="A1207" s="28" t="s">
        <v>533</v>
      </c>
      <c r="B1207" s="24" t="s">
        <v>21</v>
      </c>
      <c r="C1207" s="72">
        <f t="shared" si="276"/>
        <v>31</v>
      </c>
      <c r="D1207" s="72">
        <v>0</v>
      </c>
      <c r="E1207" s="72">
        <v>31</v>
      </c>
      <c r="F1207" s="72">
        <v>0</v>
      </c>
      <c r="G1207" s="72">
        <v>0</v>
      </c>
      <c r="H1207" s="72">
        <v>0</v>
      </c>
      <c r="I1207" s="72">
        <v>0</v>
      </c>
    </row>
    <row r="1208" spans="1:9" s="103" customFormat="1" x14ac:dyDescent="0.25">
      <c r="A1208" s="12"/>
      <c r="B1208" s="62" t="s">
        <v>22</v>
      </c>
      <c r="C1208" s="64">
        <f t="shared" si="276"/>
        <v>31</v>
      </c>
      <c r="D1208" s="64">
        <v>0</v>
      </c>
      <c r="E1208" s="64">
        <v>31</v>
      </c>
      <c r="F1208" s="64">
        <v>0</v>
      </c>
      <c r="G1208" s="64">
        <v>0</v>
      </c>
      <c r="H1208" s="64">
        <v>0</v>
      </c>
      <c r="I1208" s="64">
        <v>0</v>
      </c>
    </row>
    <row r="1209" spans="1:9" s="209" customFormat="1" x14ac:dyDescent="0.25">
      <c r="A1209" s="81" t="s">
        <v>449</v>
      </c>
      <c r="B1209" s="24" t="s">
        <v>21</v>
      </c>
      <c r="C1209" s="72">
        <f t="shared" si="276"/>
        <v>29</v>
      </c>
      <c r="D1209" s="72">
        <v>0</v>
      </c>
      <c r="E1209" s="72">
        <v>29</v>
      </c>
      <c r="F1209" s="72">
        <v>0</v>
      </c>
      <c r="G1209" s="72">
        <v>0</v>
      </c>
      <c r="H1209" s="72">
        <v>0</v>
      </c>
      <c r="I1209" s="72">
        <v>0</v>
      </c>
    </row>
    <row r="1210" spans="1:9" s="103" customFormat="1" x14ac:dyDescent="0.25">
      <c r="A1210" s="12"/>
      <c r="B1210" s="62" t="s">
        <v>22</v>
      </c>
      <c r="C1210" s="64">
        <f t="shared" si="276"/>
        <v>29</v>
      </c>
      <c r="D1210" s="64">
        <v>0</v>
      </c>
      <c r="E1210" s="64">
        <v>29</v>
      </c>
      <c r="F1210" s="64">
        <v>0</v>
      </c>
      <c r="G1210" s="64">
        <v>0</v>
      </c>
      <c r="H1210" s="64">
        <v>0</v>
      </c>
      <c r="I1210" s="64">
        <v>0</v>
      </c>
    </row>
    <row r="1211" spans="1:9" s="209" customFormat="1" x14ac:dyDescent="0.25">
      <c r="A1211" s="81" t="s">
        <v>450</v>
      </c>
      <c r="B1211" s="24" t="s">
        <v>21</v>
      </c>
      <c r="C1211" s="72">
        <f t="shared" si="276"/>
        <v>17</v>
      </c>
      <c r="D1211" s="72">
        <v>0</v>
      </c>
      <c r="E1211" s="72">
        <v>17</v>
      </c>
      <c r="F1211" s="72">
        <v>0</v>
      </c>
      <c r="G1211" s="72">
        <v>0</v>
      </c>
      <c r="H1211" s="72">
        <v>0</v>
      </c>
      <c r="I1211" s="72">
        <v>0</v>
      </c>
    </row>
    <row r="1212" spans="1:9" s="103" customFormat="1" x14ac:dyDescent="0.25">
      <c r="A1212" s="21"/>
      <c r="B1212" s="26" t="s">
        <v>22</v>
      </c>
      <c r="C1212" s="72">
        <f t="shared" si="276"/>
        <v>17</v>
      </c>
      <c r="D1212" s="72">
        <v>0</v>
      </c>
      <c r="E1212" s="72">
        <v>17</v>
      </c>
      <c r="F1212" s="72">
        <v>0</v>
      </c>
      <c r="G1212" s="72">
        <v>0</v>
      </c>
      <c r="H1212" s="72">
        <v>0</v>
      </c>
      <c r="I1212" s="72">
        <v>0</v>
      </c>
    </row>
    <row r="1213" spans="1:9" s="209" customFormat="1" x14ac:dyDescent="0.25">
      <c r="A1213" s="81" t="s">
        <v>451</v>
      </c>
      <c r="B1213" s="24" t="s">
        <v>21</v>
      </c>
      <c r="C1213" s="72">
        <f t="shared" si="276"/>
        <v>10</v>
      </c>
      <c r="D1213" s="72">
        <v>0</v>
      </c>
      <c r="E1213" s="72">
        <v>10</v>
      </c>
      <c r="F1213" s="72">
        <v>0</v>
      </c>
      <c r="G1213" s="72">
        <v>0</v>
      </c>
      <c r="H1213" s="72">
        <v>0</v>
      </c>
      <c r="I1213" s="72">
        <v>0</v>
      </c>
    </row>
    <row r="1214" spans="1:9" s="103" customFormat="1" x14ac:dyDescent="0.25">
      <c r="A1214" s="21"/>
      <c r="B1214" s="26" t="s">
        <v>22</v>
      </c>
      <c r="C1214" s="72">
        <f t="shared" si="276"/>
        <v>10</v>
      </c>
      <c r="D1214" s="72">
        <v>0</v>
      </c>
      <c r="E1214" s="72">
        <v>10</v>
      </c>
      <c r="F1214" s="72">
        <v>0</v>
      </c>
      <c r="G1214" s="72">
        <v>0</v>
      </c>
      <c r="H1214" s="72">
        <v>0</v>
      </c>
      <c r="I1214" s="72">
        <v>0</v>
      </c>
    </row>
    <row r="1215" spans="1:9" s="209" customFormat="1" x14ac:dyDescent="0.25">
      <c r="A1215" s="81" t="s">
        <v>452</v>
      </c>
      <c r="B1215" s="24" t="s">
        <v>21</v>
      </c>
      <c r="C1215" s="72">
        <f t="shared" si="276"/>
        <v>20</v>
      </c>
      <c r="D1215" s="72">
        <v>0</v>
      </c>
      <c r="E1215" s="72">
        <v>20</v>
      </c>
      <c r="F1215" s="72">
        <v>0</v>
      </c>
      <c r="G1215" s="72">
        <v>0</v>
      </c>
      <c r="H1215" s="72">
        <v>0</v>
      </c>
      <c r="I1215" s="72">
        <v>0</v>
      </c>
    </row>
    <row r="1216" spans="1:9" s="103" customFormat="1" x14ac:dyDescent="0.25">
      <c r="A1216" s="21"/>
      <c r="B1216" s="26" t="s">
        <v>22</v>
      </c>
      <c r="C1216" s="72">
        <f t="shared" si="276"/>
        <v>20</v>
      </c>
      <c r="D1216" s="72">
        <v>0</v>
      </c>
      <c r="E1216" s="72">
        <v>20</v>
      </c>
      <c r="F1216" s="72">
        <v>0</v>
      </c>
      <c r="G1216" s="72">
        <v>0</v>
      </c>
      <c r="H1216" s="72">
        <v>0</v>
      </c>
      <c r="I1216" s="72">
        <v>0</v>
      </c>
    </row>
    <row r="1217" spans="1:9" s="209" customFormat="1" x14ac:dyDescent="0.25">
      <c r="A1217" s="81" t="s">
        <v>453</v>
      </c>
      <c r="B1217" s="24" t="s">
        <v>21</v>
      </c>
      <c r="C1217" s="72">
        <f t="shared" si="276"/>
        <v>12</v>
      </c>
      <c r="D1217" s="72">
        <v>0</v>
      </c>
      <c r="E1217" s="72">
        <v>12</v>
      </c>
      <c r="F1217" s="72">
        <v>0</v>
      </c>
      <c r="G1217" s="72">
        <v>0</v>
      </c>
      <c r="H1217" s="72">
        <v>0</v>
      </c>
      <c r="I1217" s="72">
        <v>0</v>
      </c>
    </row>
    <row r="1218" spans="1:9" s="103" customFormat="1" x14ac:dyDescent="0.25">
      <c r="A1218" s="21"/>
      <c r="B1218" s="26" t="s">
        <v>22</v>
      </c>
      <c r="C1218" s="72">
        <f t="shared" si="276"/>
        <v>12</v>
      </c>
      <c r="D1218" s="72">
        <v>0</v>
      </c>
      <c r="E1218" s="72">
        <v>12</v>
      </c>
      <c r="F1218" s="72">
        <v>0</v>
      </c>
      <c r="G1218" s="72">
        <v>0</v>
      </c>
      <c r="H1218" s="72">
        <v>0</v>
      </c>
      <c r="I1218" s="72">
        <v>0</v>
      </c>
    </row>
    <row r="1219" spans="1:9" s="209" customFormat="1" x14ac:dyDescent="0.25">
      <c r="A1219" s="81" t="s">
        <v>454</v>
      </c>
      <c r="B1219" s="24" t="s">
        <v>21</v>
      </c>
      <c r="C1219" s="72">
        <f t="shared" si="276"/>
        <v>11</v>
      </c>
      <c r="D1219" s="72">
        <v>0</v>
      </c>
      <c r="E1219" s="72">
        <v>11</v>
      </c>
      <c r="F1219" s="72">
        <v>0</v>
      </c>
      <c r="G1219" s="72">
        <v>0</v>
      </c>
      <c r="H1219" s="72">
        <v>0</v>
      </c>
      <c r="I1219" s="72">
        <v>0</v>
      </c>
    </row>
    <row r="1220" spans="1:9" s="103" customFormat="1" x14ac:dyDescent="0.25">
      <c r="A1220" s="21"/>
      <c r="B1220" s="26" t="s">
        <v>22</v>
      </c>
      <c r="C1220" s="72">
        <f t="shared" si="276"/>
        <v>11</v>
      </c>
      <c r="D1220" s="72">
        <v>0</v>
      </c>
      <c r="E1220" s="72">
        <v>11</v>
      </c>
      <c r="F1220" s="72">
        <v>0</v>
      </c>
      <c r="G1220" s="72">
        <v>0</v>
      </c>
      <c r="H1220" s="72">
        <v>0</v>
      </c>
      <c r="I1220" s="72">
        <v>0</v>
      </c>
    </row>
    <row r="1221" spans="1:9" s="209" customFormat="1" x14ac:dyDescent="0.25">
      <c r="A1221" s="81" t="s">
        <v>455</v>
      </c>
      <c r="B1221" s="24" t="s">
        <v>21</v>
      </c>
      <c r="C1221" s="72">
        <f t="shared" si="276"/>
        <v>10</v>
      </c>
      <c r="D1221" s="72">
        <v>0</v>
      </c>
      <c r="E1221" s="72">
        <v>10</v>
      </c>
      <c r="F1221" s="72">
        <v>0</v>
      </c>
      <c r="G1221" s="72">
        <v>0</v>
      </c>
      <c r="H1221" s="72">
        <v>0</v>
      </c>
      <c r="I1221" s="72">
        <v>0</v>
      </c>
    </row>
    <row r="1222" spans="1:9" s="103" customFormat="1" x14ac:dyDescent="0.25">
      <c r="A1222" s="21"/>
      <c r="B1222" s="26" t="s">
        <v>22</v>
      </c>
      <c r="C1222" s="72">
        <f t="shared" si="276"/>
        <v>10</v>
      </c>
      <c r="D1222" s="72">
        <v>0</v>
      </c>
      <c r="E1222" s="72">
        <v>10</v>
      </c>
      <c r="F1222" s="72">
        <v>0</v>
      </c>
      <c r="G1222" s="72">
        <v>0</v>
      </c>
      <c r="H1222" s="72">
        <v>0</v>
      </c>
      <c r="I1222" s="72">
        <v>0</v>
      </c>
    </row>
    <row r="1223" spans="1:9" s="209" customFormat="1" x14ac:dyDescent="0.25">
      <c r="A1223" s="28" t="s">
        <v>534</v>
      </c>
      <c r="B1223" s="24" t="s">
        <v>21</v>
      </c>
      <c r="C1223" s="72">
        <f t="shared" si="276"/>
        <v>17</v>
      </c>
      <c r="D1223" s="72">
        <v>0</v>
      </c>
      <c r="E1223" s="72">
        <v>17</v>
      </c>
      <c r="F1223" s="72">
        <v>0</v>
      </c>
      <c r="G1223" s="72">
        <v>0</v>
      </c>
      <c r="H1223" s="72">
        <v>0</v>
      </c>
      <c r="I1223" s="72">
        <v>0</v>
      </c>
    </row>
    <row r="1224" spans="1:9" s="103" customFormat="1" x14ac:dyDescent="0.25">
      <c r="A1224" s="21"/>
      <c r="B1224" s="26" t="s">
        <v>22</v>
      </c>
      <c r="C1224" s="72">
        <f t="shared" si="276"/>
        <v>17</v>
      </c>
      <c r="D1224" s="72">
        <v>0</v>
      </c>
      <c r="E1224" s="72">
        <v>17</v>
      </c>
      <c r="F1224" s="72">
        <v>0</v>
      </c>
      <c r="G1224" s="72">
        <v>0</v>
      </c>
      <c r="H1224" s="72">
        <v>0</v>
      </c>
      <c r="I1224" s="72">
        <v>0</v>
      </c>
    </row>
    <row r="1225" spans="1:9" s="209" customFormat="1" x14ac:dyDescent="0.25">
      <c r="A1225" s="28" t="s">
        <v>456</v>
      </c>
      <c r="B1225" s="24" t="s">
        <v>21</v>
      </c>
      <c r="C1225" s="72">
        <f t="shared" si="276"/>
        <v>3</v>
      </c>
      <c r="D1225" s="72">
        <v>0</v>
      </c>
      <c r="E1225" s="72">
        <v>3</v>
      </c>
      <c r="F1225" s="72">
        <v>0</v>
      </c>
      <c r="G1225" s="72">
        <v>0</v>
      </c>
      <c r="H1225" s="72">
        <v>0</v>
      </c>
      <c r="I1225" s="72">
        <v>0</v>
      </c>
    </row>
    <row r="1226" spans="1:9" s="103" customFormat="1" x14ac:dyDescent="0.25">
      <c r="A1226" s="12"/>
      <c r="B1226" s="62" t="s">
        <v>22</v>
      </c>
      <c r="C1226" s="64">
        <f t="shared" si="276"/>
        <v>3</v>
      </c>
      <c r="D1226" s="64">
        <v>0</v>
      </c>
      <c r="E1226" s="64">
        <v>3</v>
      </c>
      <c r="F1226" s="64">
        <v>0</v>
      </c>
      <c r="G1226" s="64">
        <v>0</v>
      </c>
      <c r="H1226" s="64">
        <v>0</v>
      </c>
      <c r="I1226" s="64">
        <v>0</v>
      </c>
    </row>
    <row r="1227" spans="1:9" s="147" customFormat="1" ht="14" x14ac:dyDescent="0.3">
      <c r="A1227" s="332" t="s">
        <v>357</v>
      </c>
      <c r="B1227" s="130" t="s">
        <v>21</v>
      </c>
      <c r="C1227" s="131">
        <f>D1227+E1227+F1227+G1227+H1227+I1227</f>
        <v>63.92</v>
      </c>
      <c r="D1227" s="131">
        <f>D1229+D1231+D1233+D1235+D1237</f>
        <v>54.92</v>
      </c>
      <c r="E1227" s="131">
        <f t="shared" ref="E1227:I1228" si="296">E1229+E1231+E1233+E1235+E1237</f>
        <v>9</v>
      </c>
      <c r="F1227" s="131">
        <f t="shared" si="296"/>
        <v>0</v>
      </c>
      <c r="G1227" s="131">
        <f t="shared" si="296"/>
        <v>0</v>
      </c>
      <c r="H1227" s="131">
        <f t="shared" si="296"/>
        <v>0</v>
      </c>
      <c r="I1227" s="131">
        <f t="shared" si="296"/>
        <v>0</v>
      </c>
    </row>
    <row r="1228" spans="1:9" s="147" customFormat="1" ht="13" x14ac:dyDescent="0.3">
      <c r="A1228" s="44"/>
      <c r="B1228" s="133" t="s">
        <v>22</v>
      </c>
      <c r="C1228" s="131">
        <f>D1228+E1228+F1228+G1228+H1228+I1228</f>
        <v>63.92</v>
      </c>
      <c r="D1228" s="131">
        <f>D1230+D1232+D1234+D1236+D1238</f>
        <v>54.92</v>
      </c>
      <c r="E1228" s="131">
        <f t="shared" si="296"/>
        <v>9</v>
      </c>
      <c r="F1228" s="131">
        <f t="shared" si="296"/>
        <v>0</v>
      </c>
      <c r="G1228" s="131">
        <f t="shared" si="296"/>
        <v>0</v>
      </c>
      <c r="H1228" s="131">
        <f t="shared" si="296"/>
        <v>0</v>
      </c>
      <c r="I1228" s="131">
        <f t="shared" si="296"/>
        <v>0</v>
      </c>
    </row>
    <row r="1229" spans="1:9" s="208" customFormat="1" ht="14" x14ac:dyDescent="0.3">
      <c r="A1229" s="422" t="s">
        <v>358</v>
      </c>
      <c r="B1229" s="63" t="s">
        <v>21</v>
      </c>
      <c r="C1229" s="64">
        <f t="shared" ref="C1229:C1238" si="297">D1229+E1229+F1229+G1229+H1229+I1229</f>
        <v>16</v>
      </c>
      <c r="D1229" s="64">
        <v>16</v>
      </c>
      <c r="E1229" s="64">
        <v>0</v>
      </c>
      <c r="F1229" s="64">
        <v>0</v>
      </c>
      <c r="G1229" s="64">
        <v>0</v>
      </c>
      <c r="H1229" s="64">
        <v>0</v>
      </c>
      <c r="I1229" s="64">
        <v>0</v>
      </c>
    </row>
    <row r="1230" spans="1:9" s="103" customFormat="1" x14ac:dyDescent="0.25">
      <c r="A1230" s="12"/>
      <c r="B1230" s="62" t="s">
        <v>22</v>
      </c>
      <c r="C1230" s="64">
        <f t="shared" si="297"/>
        <v>16</v>
      </c>
      <c r="D1230" s="64">
        <v>16</v>
      </c>
      <c r="E1230" s="64">
        <v>0</v>
      </c>
      <c r="F1230" s="64">
        <v>0</v>
      </c>
      <c r="G1230" s="64">
        <v>0</v>
      </c>
      <c r="H1230" s="64">
        <v>0</v>
      </c>
      <c r="I1230" s="64">
        <v>0</v>
      </c>
    </row>
    <row r="1231" spans="1:9" s="208" customFormat="1" ht="14" x14ac:dyDescent="0.3">
      <c r="A1231" s="424" t="s">
        <v>359</v>
      </c>
      <c r="B1231" s="63" t="s">
        <v>21</v>
      </c>
      <c r="C1231" s="64">
        <f t="shared" si="297"/>
        <v>15</v>
      </c>
      <c r="D1231" s="64">
        <v>15</v>
      </c>
      <c r="E1231" s="64">
        <v>0</v>
      </c>
      <c r="F1231" s="64">
        <v>0</v>
      </c>
      <c r="G1231" s="64">
        <v>0</v>
      </c>
      <c r="H1231" s="64">
        <v>0</v>
      </c>
      <c r="I1231" s="64">
        <v>0</v>
      </c>
    </row>
    <row r="1232" spans="1:9" s="103" customFormat="1" x14ac:dyDescent="0.25">
      <c r="A1232" s="12"/>
      <c r="B1232" s="62" t="s">
        <v>22</v>
      </c>
      <c r="C1232" s="64">
        <f t="shared" si="297"/>
        <v>15</v>
      </c>
      <c r="D1232" s="64">
        <v>15</v>
      </c>
      <c r="E1232" s="64">
        <v>0</v>
      </c>
      <c r="F1232" s="64">
        <v>0</v>
      </c>
      <c r="G1232" s="64">
        <v>0</v>
      </c>
      <c r="H1232" s="64">
        <v>0</v>
      </c>
      <c r="I1232" s="64">
        <v>0</v>
      </c>
    </row>
    <row r="1233" spans="1:9" s="208" customFormat="1" ht="14" x14ac:dyDescent="0.3">
      <c r="A1233" s="422" t="s">
        <v>360</v>
      </c>
      <c r="B1233" s="63" t="s">
        <v>21</v>
      </c>
      <c r="C1233" s="64">
        <f t="shared" si="297"/>
        <v>19.920000000000002</v>
      </c>
      <c r="D1233" s="64">
        <v>19.920000000000002</v>
      </c>
      <c r="E1233" s="64">
        <v>0</v>
      </c>
      <c r="F1233" s="64">
        <v>0</v>
      </c>
      <c r="G1233" s="64">
        <v>0</v>
      </c>
      <c r="H1233" s="64">
        <v>0</v>
      </c>
      <c r="I1233" s="64">
        <v>0</v>
      </c>
    </row>
    <row r="1234" spans="1:9" s="103" customFormat="1" x14ac:dyDescent="0.25">
      <c r="A1234" s="12"/>
      <c r="B1234" s="62" t="s">
        <v>22</v>
      </c>
      <c r="C1234" s="64">
        <f t="shared" si="297"/>
        <v>19.920000000000002</v>
      </c>
      <c r="D1234" s="64">
        <v>19.920000000000002</v>
      </c>
      <c r="E1234" s="64">
        <v>0</v>
      </c>
      <c r="F1234" s="64">
        <v>0</v>
      </c>
      <c r="G1234" s="64">
        <v>0</v>
      </c>
      <c r="H1234" s="64">
        <v>0</v>
      </c>
      <c r="I1234" s="64">
        <v>0</v>
      </c>
    </row>
    <row r="1235" spans="1:9" s="208" customFormat="1" ht="14" x14ac:dyDescent="0.3">
      <c r="A1235" s="498" t="s">
        <v>288</v>
      </c>
      <c r="B1235" s="63" t="s">
        <v>21</v>
      </c>
      <c r="C1235" s="64">
        <f t="shared" si="297"/>
        <v>9</v>
      </c>
      <c r="D1235" s="64">
        <v>4</v>
      </c>
      <c r="E1235" s="64">
        <v>5</v>
      </c>
      <c r="F1235" s="64">
        <v>0</v>
      </c>
      <c r="G1235" s="64">
        <v>0</v>
      </c>
      <c r="H1235" s="64">
        <v>0</v>
      </c>
      <c r="I1235" s="64">
        <v>0</v>
      </c>
    </row>
    <row r="1236" spans="1:9" s="103" customFormat="1" x14ac:dyDescent="0.25">
      <c r="A1236" s="12"/>
      <c r="B1236" s="62" t="s">
        <v>22</v>
      </c>
      <c r="C1236" s="64">
        <f t="shared" si="297"/>
        <v>9</v>
      </c>
      <c r="D1236" s="64">
        <v>4</v>
      </c>
      <c r="E1236" s="64">
        <v>5</v>
      </c>
      <c r="F1236" s="64">
        <v>0</v>
      </c>
      <c r="G1236" s="64">
        <v>0</v>
      </c>
      <c r="H1236" s="64">
        <v>0</v>
      </c>
      <c r="I1236" s="64">
        <v>0</v>
      </c>
    </row>
    <row r="1237" spans="1:9" s="208" customFormat="1" ht="14" x14ac:dyDescent="0.3">
      <c r="A1237" s="426" t="s">
        <v>528</v>
      </c>
      <c r="B1237" s="63" t="s">
        <v>21</v>
      </c>
      <c r="C1237" s="64">
        <f t="shared" si="297"/>
        <v>4</v>
      </c>
      <c r="D1237" s="64">
        <v>0</v>
      </c>
      <c r="E1237" s="64">
        <v>4</v>
      </c>
      <c r="F1237" s="64">
        <v>0</v>
      </c>
      <c r="G1237" s="64">
        <v>0</v>
      </c>
      <c r="H1237" s="64">
        <v>0</v>
      </c>
      <c r="I1237" s="64">
        <v>0</v>
      </c>
    </row>
    <row r="1238" spans="1:9" s="103" customFormat="1" x14ac:dyDescent="0.25">
      <c r="A1238" s="12"/>
      <c r="B1238" s="62" t="s">
        <v>22</v>
      </c>
      <c r="C1238" s="64">
        <f t="shared" si="297"/>
        <v>4</v>
      </c>
      <c r="D1238" s="64">
        <v>0</v>
      </c>
      <c r="E1238" s="64">
        <v>4</v>
      </c>
      <c r="F1238" s="64">
        <v>0</v>
      </c>
      <c r="G1238" s="64">
        <v>0</v>
      </c>
      <c r="H1238" s="64">
        <v>0</v>
      </c>
      <c r="I1238" s="64">
        <v>0</v>
      </c>
    </row>
    <row r="1239" spans="1:9" s="147" customFormat="1" ht="13" x14ac:dyDescent="0.3">
      <c r="A1239" s="368" t="s">
        <v>416</v>
      </c>
      <c r="B1239" s="130" t="s">
        <v>21</v>
      </c>
      <c r="C1239" s="131">
        <f>D1239+E1239+F1239+G1239+H1239+I1239</f>
        <v>40.56</v>
      </c>
      <c r="D1239" s="131">
        <f>D1241</f>
        <v>14.56</v>
      </c>
      <c r="E1239" s="131">
        <f t="shared" ref="E1239:I1240" si="298">E1241</f>
        <v>26</v>
      </c>
      <c r="F1239" s="131">
        <f t="shared" si="298"/>
        <v>0</v>
      </c>
      <c r="G1239" s="131">
        <f t="shared" si="298"/>
        <v>0</v>
      </c>
      <c r="H1239" s="131">
        <f t="shared" si="298"/>
        <v>0</v>
      </c>
      <c r="I1239" s="131">
        <f t="shared" si="298"/>
        <v>0</v>
      </c>
    </row>
    <row r="1240" spans="1:9" s="147" customFormat="1" ht="13" x14ac:dyDescent="0.3">
      <c r="A1240" s="44"/>
      <c r="B1240" s="133" t="s">
        <v>22</v>
      </c>
      <c r="C1240" s="131">
        <f>D1240+E1240+F1240+G1240+H1240+I1240</f>
        <v>40.56</v>
      </c>
      <c r="D1240" s="131">
        <f>D1242</f>
        <v>14.56</v>
      </c>
      <c r="E1240" s="131">
        <f t="shared" si="298"/>
        <v>26</v>
      </c>
      <c r="F1240" s="131">
        <f t="shared" si="298"/>
        <v>0</v>
      </c>
      <c r="G1240" s="131">
        <f t="shared" si="298"/>
        <v>0</v>
      </c>
      <c r="H1240" s="131">
        <f t="shared" si="298"/>
        <v>0</v>
      </c>
      <c r="I1240" s="131">
        <f t="shared" si="298"/>
        <v>0</v>
      </c>
    </row>
    <row r="1241" spans="1:9" s="208" customFormat="1" ht="14" x14ac:dyDescent="0.3">
      <c r="A1241" s="442" t="s">
        <v>417</v>
      </c>
      <c r="B1241" s="63" t="s">
        <v>21</v>
      </c>
      <c r="C1241" s="64">
        <f t="shared" ref="C1241:C1242" si="299">D1241+E1241+F1241+G1241+H1241+I1241</f>
        <v>40.56</v>
      </c>
      <c r="D1241" s="64">
        <v>14.56</v>
      </c>
      <c r="E1241" s="64">
        <v>26</v>
      </c>
      <c r="F1241" s="64">
        <v>0</v>
      </c>
      <c r="G1241" s="64">
        <v>0</v>
      </c>
      <c r="H1241" s="64">
        <v>0</v>
      </c>
      <c r="I1241" s="64">
        <v>0</v>
      </c>
    </row>
    <row r="1242" spans="1:9" s="103" customFormat="1" x14ac:dyDescent="0.25">
      <c r="A1242" s="12"/>
      <c r="B1242" s="62" t="s">
        <v>22</v>
      </c>
      <c r="C1242" s="64">
        <f t="shared" si="299"/>
        <v>40.56</v>
      </c>
      <c r="D1242" s="64">
        <v>14.56</v>
      </c>
      <c r="E1242" s="64">
        <v>26</v>
      </c>
      <c r="F1242" s="64">
        <v>0</v>
      </c>
      <c r="G1242" s="64">
        <v>0</v>
      </c>
      <c r="H1242" s="64">
        <v>0</v>
      </c>
      <c r="I1242" s="64">
        <v>0</v>
      </c>
    </row>
    <row r="1243" spans="1:9" s="127" customFormat="1" ht="13" x14ac:dyDescent="0.3">
      <c r="A1243" s="142" t="s">
        <v>55</v>
      </c>
      <c r="B1243" s="125" t="s">
        <v>21</v>
      </c>
      <c r="C1243" s="126">
        <f t="shared" si="276"/>
        <v>55</v>
      </c>
      <c r="D1243" s="143">
        <f>D1245+D1253</f>
        <v>55</v>
      </c>
      <c r="E1243" s="143">
        <f t="shared" ref="E1243:I1244" si="300">E1245+E1253</f>
        <v>0</v>
      </c>
      <c r="F1243" s="143">
        <f t="shared" si="300"/>
        <v>0</v>
      </c>
      <c r="G1243" s="143">
        <f t="shared" si="300"/>
        <v>0</v>
      </c>
      <c r="H1243" s="143">
        <f t="shared" si="300"/>
        <v>0</v>
      </c>
      <c r="I1243" s="143">
        <f t="shared" si="300"/>
        <v>0</v>
      </c>
    </row>
    <row r="1244" spans="1:9" s="127" customFormat="1" ht="13" x14ac:dyDescent="0.3">
      <c r="A1244" s="135"/>
      <c r="B1244" s="128" t="s">
        <v>22</v>
      </c>
      <c r="C1244" s="126">
        <f t="shared" si="276"/>
        <v>55</v>
      </c>
      <c r="D1244" s="143">
        <f>D1246+D1254</f>
        <v>55</v>
      </c>
      <c r="E1244" s="143">
        <f t="shared" si="300"/>
        <v>0</v>
      </c>
      <c r="F1244" s="143">
        <f t="shared" si="300"/>
        <v>0</v>
      </c>
      <c r="G1244" s="143">
        <f t="shared" si="300"/>
        <v>0</v>
      </c>
      <c r="H1244" s="143">
        <f t="shared" si="300"/>
        <v>0</v>
      </c>
      <c r="I1244" s="143">
        <f t="shared" si="300"/>
        <v>0</v>
      </c>
    </row>
    <row r="1245" spans="1:9" s="127" customFormat="1" ht="13" x14ac:dyDescent="0.3">
      <c r="A1245" s="134" t="s">
        <v>96</v>
      </c>
      <c r="B1245" s="125" t="s">
        <v>21</v>
      </c>
      <c r="C1245" s="126">
        <f t="shared" si="276"/>
        <v>30</v>
      </c>
      <c r="D1245" s="126">
        <f>D1247+D1249+D1251</f>
        <v>30</v>
      </c>
      <c r="E1245" s="126">
        <f t="shared" ref="E1245:I1246" si="301">E1247+E1249+E1251</f>
        <v>0</v>
      </c>
      <c r="F1245" s="126">
        <f t="shared" si="301"/>
        <v>0</v>
      </c>
      <c r="G1245" s="126">
        <f t="shared" si="301"/>
        <v>0</v>
      </c>
      <c r="H1245" s="126">
        <f t="shared" si="301"/>
        <v>0</v>
      </c>
      <c r="I1245" s="126">
        <f t="shared" si="301"/>
        <v>0</v>
      </c>
    </row>
    <row r="1246" spans="1:9" s="127" customFormat="1" ht="13" x14ac:dyDescent="0.3">
      <c r="A1246" s="135"/>
      <c r="B1246" s="128" t="s">
        <v>22</v>
      </c>
      <c r="C1246" s="126">
        <f t="shared" si="276"/>
        <v>30</v>
      </c>
      <c r="D1246" s="126">
        <f>D1248+D1250+D1252</f>
        <v>30</v>
      </c>
      <c r="E1246" s="126">
        <f t="shared" si="301"/>
        <v>0</v>
      </c>
      <c r="F1246" s="126">
        <f t="shared" si="301"/>
        <v>0</v>
      </c>
      <c r="G1246" s="126">
        <f t="shared" si="301"/>
        <v>0</v>
      </c>
      <c r="H1246" s="126">
        <f t="shared" si="301"/>
        <v>0</v>
      </c>
      <c r="I1246" s="126">
        <f t="shared" si="301"/>
        <v>0</v>
      </c>
    </row>
    <row r="1247" spans="1:9" s="208" customFormat="1" ht="14" x14ac:dyDescent="0.3">
      <c r="A1247" s="309" t="s">
        <v>336</v>
      </c>
      <c r="B1247" s="63" t="s">
        <v>21</v>
      </c>
      <c r="C1247" s="64">
        <f t="shared" si="276"/>
        <v>4</v>
      </c>
      <c r="D1247" s="64">
        <v>4</v>
      </c>
      <c r="E1247" s="64">
        <v>0</v>
      </c>
      <c r="F1247" s="64">
        <v>0</v>
      </c>
      <c r="G1247" s="64">
        <v>0</v>
      </c>
      <c r="H1247" s="64">
        <v>0</v>
      </c>
      <c r="I1247" s="64">
        <v>0</v>
      </c>
    </row>
    <row r="1248" spans="1:9" s="209" customFormat="1" x14ac:dyDescent="0.25">
      <c r="A1248" s="21"/>
      <c r="B1248" s="26" t="s">
        <v>22</v>
      </c>
      <c r="C1248" s="72">
        <f t="shared" si="276"/>
        <v>4</v>
      </c>
      <c r="D1248" s="72">
        <v>4</v>
      </c>
      <c r="E1248" s="72">
        <v>0</v>
      </c>
      <c r="F1248" s="72">
        <v>0</v>
      </c>
      <c r="G1248" s="72">
        <v>0</v>
      </c>
      <c r="H1248" s="72">
        <v>0</v>
      </c>
      <c r="I1248" s="72">
        <v>0</v>
      </c>
    </row>
    <row r="1249" spans="1:9" s="208" customFormat="1" ht="14" x14ac:dyDescent="0.3">
      <c r="A1249" s="309" t="s">
        <v>337</v>
      </c>
      <c r="B1249" s="63" t="s">
        <v>21</v>
      </c>
      <c r="C1249" s="64">
        <f t="shared" si="276"/>
        <v>15</v>
      </c>
      <c r="D1249" s="64">
        <v>15</v>
      </c>
      <c r="E1249" s="64">
        <v>0</v>
      </c>
      <c r="F1249" s="64">
        <v>0</v>
      </c>
      <c r="G1249" s="64">
        <v>0</v>
      </c>
      <c r="H1249" s="64">
        <v>0</v>
      </c>
      <c r="I1249" s="64">
        <v>0</v>
      </c>
    </row>
    <row r="1250" spans="1:9" s="209" customFormat="1" x14ac:dyDescent="0.25">
      <c r="A1250" s="21"/>
      <c r="B1250" s="26" t="s">
        <v>22</v>
      </c>
      <c r="C1250" s="72">
        <f t="shared" si="276"/>
        <v>15</v>
      </c>
      <c r="D1250" s="72">
        <v>15</v>
      </c>
      <c r="E1250" s="72">
        <v>0</v>
      </c>
      <c r="F1250" s="72">
        <v>0</v>
      </c>
      <c r="G1250" s="72">
        <v>0</v>
      </c>
      <c r="H1250" s="72">
        <v>0</v>
      </c>
      <c r="I1250" s="72">
        <v>0</v>
      </c>
    </row>
    <row r="1251" spans="1:9" s="208" customFormat="1" ht="14" x14ac:dyDescent="0.3">
      <c r="A1251" s="309" t="s">
        <v>338</v>
      </c>
      <c r="B1251" s="63" t="s">
        <v>21</v>
      </c>
      <c r="C1251" s="64">
        <f t="shared" si="276"/>
        <v>11</v>
      </c>
      <c r="D1251" s="64">
        <v>11</v>
      </c>
      <c r="E1251" s="64">
        <v>0</v>
      </c>
      <c r="F1251" s="64">
        <v>0</v>
      </c>
      <c r="G1251" s="64">
        <v>0</v>
      </c>
      <c r="H1251" s="64">
        <v>0</v>
      </c>
      <c r="I1251" s="64">
        <v>0</v>
      </c>
    </row>
    <row r="1252" spans="1:9" s="209" customFormat="1" x14ac:dyDescent="0.25">
      <c r="A1252" s="21"/>
      <c r="B1252" s="26" t="s">
        <v>22</v>
      </c>
      <c r="C1252" s="72">
        <f t="shared" si="276"/>
        <v>11</v>
      </c>
      <c r="D1252" s="72">
        <v>11</v>
      </c>
      <c r="E1252" s="72">
        <v>0</v>
      </c>
      <c r="F1252" s="72">
        <v>0</v>
      </c>
      <c r="G1252" s="72">
        <v>0</v>
      </c>
      <c r="H1252" s="72">
        <v>0</v>
      </c>
      <c r="I1252" s="72">
        <v>0</v>
      </c>
    </row>
    <row r="1253" spans="1:9" s="127" customFormat="1" ht="13" x14ac:dyDescent="0.3">
      <c r="A1253" s="58" t="s">
        <v>559</v>
      </c>
      <c r="B1253" s="125" t="s">
        <v>21</v>
      </c>
      <c r="C1253" s="126">
        <f t="shared" si="276"/>
        <v>25</v>
      </c>
      <c r="D1253" s="126">
        <f>D1255</f>
        <v>25</v>
      </c>
      <c r="E1253" s="126">
        <f t="shared" ref="E1253:I1254" si="302">E1255</f>
        <v>0</v>
      </c>
      <c r="F1253" s="126">
        <f t="shared" si="302"/>
        <v>0</v>
      </c>
      <c r="G1253" s="126">
        <f t="shared" si="302"/>
        <v>0</v>
      </c>
      <c r="H1253" s="126">
        <f t="shared" si="302"/>
        <v>0</v>
      </c>
      <c r="I1253" s="126">
        <f t="shared" si="302"/>
        <v>0</v>
      </c>
    </row>
    <row r="1254" spans="1:9" s="127" customFormat="1" ht="13" x14ac:dyDescent="0.3">
      <c r="A1254" s="135"/>
      <c r="B1254" s="128" t="s">
        <v>22</v>
      </c>
      <c r="C1254" s="126">
        <f t="shared" si="276"/>
        <v>25</v>
      </c>
      <c r="D1254" s="126">
        <f>D1256</f>
        <v>25</v>
      </c>
      <c r="E1254" s="126">
        <f t="shared" si="302"/>
        <v>0</v>
      </c>
      <c r="F1254" s="126">
        <f t="shared" si="302"/>
        <v>0</v>
      </c>
      <c r="G1254" s="126">
        <f t="shared" si="302"/>
        <v>0</v>
      </c>
      <c r="H1254" s="126">
        <f t="shared" si="302"/>
        <v>0</v>
      </c>
      <c r="I1254" s="126">
        <f t="shared" si="302"/>
        <v>0</v>
      </c>
    </row>
    <row r="1255" spans="1:9" s="208" customFormat="1" ht="14" x14ac:dyDescent="0.3">
      <c r="A1255" s="498" t="s">
        <v>341</v>
      </c>
      <c r="B1255" s="63" t="s">
        <v>21</v>
      </c>
      <c r="C1255" s="64">
        <f t="shared" si="276"/>
        <v>25</v>
      </c>
      <c r="D1255" s="64">
        <v>25</v>
      </c>
      <c r="E1255" s="64">
        <v>0</v>
      </c>
      <c r="F1255" s="64">
        <v>0</v>
      </c>
      <c r="G1255" s="64">
        <v>0</v>
      </c>
      <c r="H1255" s="64">
        <v>0</v>
      </c>
      <c r="I1255" s="64">
        <v>0</v>
      </c>
    </row>
    <row r="1256" spans="1:9" s="209" customFormat="1" x14ac:dyDescent="0.25">
      <c r="A1256" s="21"/>
      <c r="B1256" s="26" t="s">
        <v>22</v>
      </c>
      <c r="C1256" s="72">
        <f t="shared" si="276"/>
        <v>25</v>
      </c>
      <c r="D1256" s="72">
        <v>25</v>
      </c>
      <c r="E1256" s="72">
        <v>0</v>
      </c>
      <c r="F1256" s="72">
        <v>0</v>
      </c>
      <c r="G1256" s="72">
        <v>0</v>
      </c>
      <c r="H1256" s="72">
        <v>0</v>
      </c>
      <c r="I1256" s="72">
        <v>0</v>
      </c>
    </row>
    <row r="1257" spans="1:9" s="127" customFormat="1" ht="13" x14ac:dyDescent="0.3">
      <c r="A1257" s="105" t="s">
        <v>57</v>
      </c>
      <c r="B1257" s="125" t="s">
        <v>21</v>
      </c>
      <c r="C1257" s="126">
        <f t="shared" si="276"/>
        <v>103.3</v>
      </c>
      <c r="D1257" s="126">
        <f>D1259+D1275</f>
        <v>92.3</v>
      </c>
      <c r="E1257" s="126">
        <f t="shared" ref="E1257:I1258" si="303">E1259+E1275</f>
        <v>11</v>
      </c>
      <c r="F1257" s="126">
        <f t="shared" si="303"/>
        <v>0</v>
      </c>
      <c r="G1257" s="126">
        <f t="shared" si="303"/>
        <v>0</v>
      </c>
      <c r="H1257" s="126">
        <f t="shared" si="303"/>
        <v>0</v>
      </c>
      <c r="I1257" s="126">
        <f t="shared" si="303"/>
        <v>0</v>
      </c>
    </row>
    <row r="1258" spans="1:9" s="127" customFormat="1" ht="13" x14ac:dyDescent="0.3">
      <c r="A1258" s="135"/>
      <c r="B1258" s="128" t="s">
        <v>22</v>
      </c>
      <c r="C1258" s="126">
        <f t="shared" si="276"/>
        <v>103.3</v>
      </c>
      <c r="D1258" s="126">
        <f>D1260+D1276</f>
        <v>92.3</v>
      </c>
      <c r="E1258" s="126">
        <f t="shared" si="303"/>
        <v>11</v>
      </c>
      <c r="F1258" s="126">
        <f t="shared" si="303"/>
        <v>0</v>
      </c>
      <c r="G1258" s="126">
        <f t="shared" si="303"/>
        <v>0</v>
      </c>
      <c r="H1258" s="126">
        <f t="shared" si="303"/>
        <v>0</v>
      </c>
      <c r="I1258" s="126">
        <f t="shared" si="303"/>
        <v>0</v>
      </c>
    </row>
    <row r="1259" spans="1:9" s="127" customFormat="1" ht="13" x14ac:dyDescent="0.3">
      <c r="A1259" s="179" t="s">
        <v>96</v>
      </c>
      <c r="B1259" s="125" t="s">
        <v>21</v>
      </c>
      <c r="C1259" s="126">
        <f t="shared" si="276"/>
        <v>98</v>
      </c>
      <c r="D1259" s="126">
        <f>D1261+D1263+D1265+D1267+D1269+D1271+D1273</f>
        <v>87</v>
      </c>
      <c r="E1259" s="126">
        <f t="shared" ref="E1259:I1260" si="304">E1261+E1263+E1265+E1267+E1269+E1271+E1273</f>
        <v>11</v>
      </c>
      <c r="F1259" s="126">
        <f t="shared" si="304"/>
        <v>0</v>
      </c>
      <c r="G1259" s="126">
        <f t="shared" si="304"/>
        <v>0</v>
      </c>
      <c r="H1259" s="126">
        <f t="shared" si="304"/>
        <v>0</v>
      </c>
      <c r="I1259" s="126">
        <f t="shared" si="304"/>
        <v>0</v>
      </c>
    </row>
    <row r="1260" spans="1:9" s="127" customFormat="1" ht="13" x14ac:dyDescent="0.3">
      <c r="A1260" s="44"/>
      <c r="B1260" s="128" t="s">
        <v>22</v>
      </c>
      <c r="C1260" s="126">
        <f t="shared" si="276"/>
        <v>98</v>
      </c>
      <c r="D1260" s="126">
        <f>D1262+D1264+D1266+D1268+D1270+D1272+D1274</f>
        <v>87</v>
      </c>
      <c r="E1260" s="126">
        <f t="shared" si="304"/>
        <v>11</v>
      </c>
      <c r="F1260" s="126">
        <f t="shared" si="304"/>
        <v>0</v>
      </c>
      <c r="G1260" s="126">
        <f t="shared" si="304"/>
        <v>0</v>
      </c>
      <c r="H1260" s="126">
        <f t="shared" si="304"/>
        <v>0</v>
      </c>
      <c r="I1260" s="126">
        <f t="shared" si="304"/>
        <v>0</v>
      </c>
    </row>
    <row r="1261" spans="1:9" s="328" customFormat="1" ht="20.25" customHeight="1" x14ac:dyDescent="0.25">
      <c r="A1261" s="495" t="s">
        <v>339</v>
      </c>
      <c r="B1261" s="496" t="s">
        <v>21</v>
      </c>
      <c r="C1261" s="497">
        <f t="shared" si="276"/>
        <v>3</v>
      </c>
      <c r="D1261" s="497">
        <v>3</v>
      </c>
      <c r="E1261" s="497">
        <v>0</v>
      </c>
      <c r="F1261" s="497">
        <v>0</v>
      </c>
      <c r="G1261" s="497">
        <v>0</v>
      </c>
      <c r="H1261" s="497">
        <v>0</v>
      </c>
      <c r="I1261" s="497">
        <v>0</v>
      </c>
    </row>
    <row r="1262" spans="1:9" s="209" customFormat="1" x14ac:dyDescent="0.25">
      <c r="A1262" s="21"/>
      <c r="B1262" s="26" t="s">
        <v>22</v>
      </c>
      <c r="C1262" s="72">
        <f t="shared" si="276"/>
        <v>3</v>
      </c>
      <c r="D1262" s="72">
        <v>3</v>
      </c>
      <c r="E1262" s="72">
        <v>0</v>
      </c>
      <c r="F1262" s="72">
        <v>0</v>
      </c>
      <c r="G1262" s="72">
        <v>0</v>
      </c>
      <c r="H1262" s="72">
        <v>0</v>
      </c>
      <c r="I1262" s="72">
        <v>0</v>
      </c>
    </row>
    <row r="1263" spans="1:9" s="208" customFormat="1" ht="14" x14ac:dyDescent="0.3">
      <c r="A1263" s="309" t="s">
        <v>340</v>
      </c>
      <c r="B1263" s="63" t="s">
        <v>21</v>
      </c>
      <c r="C1263" s="64">
        <f t="shared" ref="C1263:C1278" si="305">D1263+E1263+F1263+G1263+H1263+I1263</f>
        <v>6</v>
      </c>
      <c r="D1263" s="64">
        <v>6</v>
      </c>
      <c r="E1263" s="64">
        <v>0</v>
      </c>
      <c r="F1263" s="64">
        <v>0</v>
      </c>
      <c r="G1263" s="64">
        <v>0</v>
      </c>
      <c r="H1263" s="64">
        <v>0</v>
      </c>
      <c r="I1263" s="64">
        <v>0</v>
      </c>
    </row>
    <row r="1264" spans="1:9" s="209" customFormat="1" x14ac:dyDescent="0.25">
      <c r="A1264" s="21"/>
      <c r="B1264" s="26" t="s">
        <v>22</v>
      </c>
      <c r="C1264" s="72">
        <f t="shared" si="305"/>
        <v>6</v>
      </c>
      <c r="D1264" s="72">
        <v>6</v>
      </c>
      <c r="E1264" s="72">
        <v>0</v>
      </c>
      <c r="F1264" s="72">
        <v>0</v>
      </c>
      <c r="G1264" s="72">
        <v>0</v>
      </c>
      <c r="H1264" s="72">
        <v>0</v>
      </c>
      <c r="I1264" s="72">
        <v>0</v>
      </c>
    </row>
    <row r="1265" spans="1:9" s="208" customFormat="1" ht="14" x14ac:dyDescent="0.3">
      <c r="A1265" s="309" t="s">
        <v>216</v>
      </c>
      <c r="B1265" s="63" t="s">
        <v>21</v>
      </c>
      <c r="C1265" s="64">
        <f t="shared" si="305"/>
        <v>78</v>
      </c>
      <c r="D1265" s="64">
        <v>78</v>
      </c>
      <c r="E1265" s="64">
        <v>0</v>
      </c>
      <c r="F1265" s="64">
        <v>0</v>
      </c>
      <c r="G1265" s="64">
        <v>0</v>
      </c>
      <c r="H1265" s="64">
        <v>0</v>
      </c>
      <c r="I1265" s="64">
        <v>0</v>
      </c>
    </row>
    <row r="1266" spans="1:9" s="209" customFormat="1" x14ac:dyDescent="0.25">
      <c r="A1266" s="21"/>
      <c r="B1266" s="26" t="s">
        <v>22</v>
      </c>
      <c r="C1266" s="72">
        <f t="shared" si="305"/>
        <v>78</v>
      </c>
      <c r="D1266" s="72">
        <v>78</v>
      </c>
      <c r="E1266" s="72">
        <v>0</v>
      </c>
      <c r="F1266" s="72">
        <v>0</v>
      </c>
      <c r="G1266" s="72">
        <v>0</v>
      </c>
      <c r="H1266" s="72">
        <v>0</v>
      </c>
      <c r="I1266" s="72">
        <v>0</v>
      </c>
    </row>
    <row r="1267" spans="1:9" s="208" customFormat="1" x14ac:dyDescent="0.25">
      <c r="A1267" s="376" t="s">
        <v>552</v>
      </c>
      <c r="B1267" s="63" t="s">
        <v>21</v>
      </c>
      <c r="C1267" s="64">
        <f t="shared" si="305"/>
        <v>1</v>
      </c>
      <c r="D1267" s="64">
        <v>0</v>
      </c>
      <c r="E1267" s="64">
        <v>1</v>
      </c>
      <c r="F1267" s="64">
        <v>0</v>
      </c>
      <c r="G1267" s="64">
        <v>0</v>
      </c>
      <c r="H1267" s="64">
        <v>0</v>
      </c>
      <c r="I1267" s="64">
        <v>0</v>
      </c>
    </row>
    <row r="1268" spans="1:9" s="209" customFormat="1" x14ac:dyDescent="0.25">
      <c r="A1268" s="12"/>
      <c r="B1268" s="26" t="s">
        <v>22</v>
      </c>
      <c r="C1268" s="72">
        <f t="shared" si="305"/>
        <v>1</v>
      </c>
      <c r="D1268" s="72">
        <v>0</v>
      </c>
      <c r="E1268" s="72">
        <v>1</v>
      </c>
      <c r="F1268" s="72">
        <v>0</v>
      </c>
      <c r="G1268" s="72">
        <v>0</v>
      </c>
      <c r="H1268" s="72">
        <v>0</v>
      </c>
      <c r="I1268" s="72">
        <v>0</v>
      </c>
    </row>
    <row r="1269" spans="1:9" s="208" customFormat="1" x14ac:dyDescent="0.25">
      <c r="A1269" s="376" t="s">
        <v>553</v>
      </c>
      <c r="B1269" s="63" t="s">
        <v>21</v>
      </c>
      <c r="C1269" s="64">
        <f t="shared" si="305"/>
        <v>1</v>
      </c>
      <c r="D1269" s="64">
        <v>0</v>
      </c>
      <c r="E1269" s="64">
        <v>1</v>
      </c>
      <c r="F1269" s="64">
        <v>0</v>
      </c>
      <c r="G1269" s="64">
        <v>0</v>
      </c>
      <c r="H1269" s="64">
        <v>0</v>
      </c>
      <c r="I1269" s="64">
        <v>0</v>
      </c>
    </row>
    <row r="1270" spans="1:9" s="209" customFormat="1" x14ac:dyDescent="0.25">
      <c r="A1270" s="12"/>
      <c r="B1270" s="26" t="s">
        <v>22</v>
      </c>
      <c r="C1270" s="72">
        <f t="shared" si="305"/>
        <v>1</v>
      </c>
      <c r="D1270" s="72">
        <v>0</v>
      </c>
      <c r="E1270" s="72">
        <v>1</v>
      </c>
      <c r="F1270" s="72">
        <v>0</v>
      </c>
      <c r="G1270" s="72">
        <v>0</v>
      </c>
      <c r="H1270" s="72">
        <v>0</v>
      </c>
      <c r="I1270" s="72">
        <v>0</v>
      </c>
    </row>
    <row r="1271" spans="1:9" s="208" customFormat="1" x14ac:dyDescent="0.25">
      <c r="A1271" s="376" t="s">
        <v>554</v>
      </c>
      <c r="B1271" s="63" t="s">
        <v>21</v>
      </c>
      <c r="C1271" s="64">
        <f t="shared" si="305"/>
        <v>3</v>
      </c>
      <c r="D1271" s="64">
        <v>0</v>
      </c>
      <c r="E1271" s="64">
        <v>3</v>
      </c>
      <c r="F1271" s="64">
        <v>0</v>
      </c>
      <c r="G1271" s="64">
        <v>0</v>
      </c>
      <c r="H1271" s="64">
        <v>0</v>
      </c>
      <c r="I1271" s="64">
        <v>0</v>
      </c>
    </row>
    <row r="1272" spans="1:9" s="209" customFormat="1" x14ac:dyDescent="0.25">
      <c r="A1272" s="12"/>
      <c r="B1272" s="26" t="s">
        <v>22</v>
      </c>
      <c r="C1272" s="72">
        <f t="shared" si="305"/>
        <v>3</v>
      </c>
      <c r="D1272" s="72">
        <v>0</v>
      </c>
      <c r="E1272" s="72">
        <v>3</v>
      </c>
      <c r="F1272" s="72">
        <v>0</v>
      </c>
      <c r="G1272" s="72">
        <v>0</v>
      </c>
      <c r="H1272" s="72">
        <v>0</v>
      </c>
      <c r="I1272" s="72">
        <v>0</v>
      </c>
    </row>
    <row r="1273" spans="1:9" s="208" customFormat="1" x14ac:dyDescent="0.25">
      <c r="A1273" s="376" t="s">
        <v>555</v>
      </c>
      <c r="B1273" s="63" t="s">
        <v>21</v>
      </c>
      <c r="C1273" s="64">
        <f t="shared" si="305"/>
        <v>6</v>
      </c>
      <c r="D1273" s="64">
        <v>0</v>
      </c>
      <c r="E1273" s="64">
        <v>6</v>
      </c>
      <c r="F1273" s="64">
        <v>0</v>
      </c>
      <c r="G1273" s="64">
        <v>0</v>
      </c>
      <c r="H1273" s="64">
        <v>0</v>
      </c>
      <c r="I1273" s="64">
        <v>0</v>
      </c>
    </row>
    <row r="1274" spans="1:9" s="209" customFormat="1" x14ac:dyDescent="0.25">
      <c r="A1274" s="21"/>
      <c r="B1274" s="26" t="s">
        <v>22</v>
      </c>
      <c r="C1274" s="72">
        <f t="shared" si="305"/>
        <v>6</v>
      </c>
      <c r="D1274" s="72">
        <v>0</v>
      </c>
      <c r="E1274" s="72">
        <v>6</v>
      </c>
      <c r="F1274" s="72">
        <v>0</v>
      </c>
      <c r="G1274" s="72">
        <v>0</v>
      </c>
      <c r="H1274" s="72">
        <v>0</v>
      </c>
      <c r="I1274" s="72">
        <v>0</v>
      </c>
    </row>
    <row r="1275" spans="1:9" s="127" customFormat="1" ht="13" x14ac:dyDescent="0.3">
      <c r="A1275" s="96" t="s">
        <v>560</v>
      </c>
      <c r="B1275" s="125" t="s">
        <v>21</v>
      </c>
      <c r="C1275" s="126">
        <f t="shared" si="305"/>
        <v>5.3</v>
      </c>
      <c r="D1275" s="126">
        <f>D1277</f>
        <v>5.3</v>
      </c>
      <c r="E1275" s="126">
        <f t="shared" ref="E1275:I1276" si="306">E1277</f>
        <v>0</v>
      </c>
      <c r="F1275" s="126">
        <f t="shared" si="306"/>
        <v>0</v>
      </c>
      <c r="G1275" s="126">
        <f t="shared" si="306"/>
        <v>0</v>
      </c>
      <c r="H1275" s="126">
        <f t="shared" si="306"/>
        <v>0</v>
      </c>
      <c r="I1275" s="126">
        <f t="shared" si="306"/>
        <v>0</v>
      </c>
    </row>
    <row r="1276" spans="1:9" s="127" customFormat="1" ht="13" x14ac:dyDescent="0.3">
      <c r="A1276" s="135"/>
      <c r="B1276" s="128" t="s">
        <v>22</v>
      </c>
      <c r="C1276" s="126">
        <f t="shared" si="305"/>
        <v>5.3</v>
      </c>
      <c r="D1276" s="126">
        <f>D1278</f>
        <v>5.3</v>
      </c>
      <c r="E1276" s="126">
        <f t="shared" si="306"/>
        <v>0</v>
      </c>
      <c r="F1276" s="126">
        <f t="shared" si="306"/>
        <v>0</v>
      </c>
      <c r="G1276" s="126">
        <f t="shared" si="306"/>
        <v>0</v>
      </c>
      <c r="H1276" s="126">
        <f t="shared" si="306"/>
        <v>0</v>
      </c>
      <c r="I1276" s="126">
        <f t="shared" si="306"/>
        <v>0</v>
      </c>
    </row>
    <row r="1277" spans="1:9" s="208" customFormat="1" ht="14" x14ac:dyDescent="0.3">
      <c r="A1277" s="494" t="s">
        <v>426</v>
      </c>
      <c r="B1277" s="63" t="s">
        <v>21</v>
      </c>
      <c r="C1277" s="64">
        <f t="shared" si="305"/>
        <v>5.3</v>
      </c>
      <c r="D1277" s="64">
        <v>5.3</v>
      </c>
      <c r="E1277" s="64">
        <v>0</v>
      </c>
      <c r="F1277" s="64">
        <v>0</v>
      </c>
      <c r="G1277" s="64">
        <v>0</v>
      </c>
      <c r="H1277" s="64">
        <v>0</v>
      </c>
      <c r="I1277" s="64">
        <v>0</v>
      </c>
    </row>
    <row r="1278" spans="1:9" s="209" customFormat="1" x14ac:dyDescent="0.25">
      <c r="A1278" s="21"/>
      <c r="B1278" s="26" t="s">
        <v>22</v>
      </c>
      <c r="C1278" s="72">
        <f t="shared" si="305"/>
        <v>5.3</v>
      </c>
      <c r="D1278" s="72">
        <v>5.3</v>
      </c>
      <c r="E1278" s="64">
        <v>0</v>
      </c>
      <c r="F1278" s="72">
        <v>0</v>
      </c>
      <c r="G1278" s="72">
        <v>0</v>
      </c>
      <c r="H1278" s="72">
        <v>0</v>
      </c>
      <c r="I1278" s="72">
        <v>0</v>
      </c>
    </row>
    <row r="1279" spans="1:9" ht="13" x14ac:dyDescent="0.3">
      <c r="A1279" s="726" t="s">
        <v>784</v>
      </c>
      <c r="B1279" s="727"/>
      <c r="C1279" s="727"/>
      <c r="D1279" s="727"/>
      <c r="E1279" s="727"/>
      <c r="F1279" s="727"/>
      <c r="G1279" s="727"/>
      <c r="H1279" s="727"/>
      <c r="I1279" s="728"/>
    </row>
    <row r="1280" spans="1:9" x14ac:dyDescent="0.25">
      <c r="A1280" s="31" t="s">
        <v>24</v>
      </c>
      <c r="B1280" s="162" t="s">
        <v>21</v>
      </c>
      <c r="C1280" s="52">
        <f t="shared" ref="C1280:C1353" si="307">D1280+E1280+F1280+G1280+H1280+I1280</f>
        <v>2240</v>
      </c>
      <c r="D1280" s="52">
        <f t="shared" ref="D1280:I1281" si="308">D1282+D1346</f>
        <v>206</v>
      </c>
      <c r="E1280" s="52">
        <f t="shared" si="308"/>
        <v>2034</v>
      </c>
      <c r="F1280" s="52">
        <f t="shared" si="308"/>
        <v>0</v>
      </c>
      <c r="G1280" s="52">
        <f t="shared" si="308"/>
        <v>0</v>
      </c>
      <c r="H1280" s="52">
        <f t="shared" si="308"/>
        <v>0</v>
      </c>
      <c r="I1280" s="52">
        <f t="shared" si="308"/>
        <v>0</v>
      </c>
    </row>
    <row r="1281" spans="1:13" x14ac:dyDescent="0.25">
      <c r="A1281" s="21" t="s">
        <v>48</v>
      </c>
      <c r="B1281" s="4" t="s">
        <v>22</v>
      </c>
      <c r="C1281" s="52">
        <f t="shared" si="307"/>
        <v>2240</v>
      </c>
      <c r="D1281" s="52">
        <f t="shared" si="308"/>
        <v>206</v>
      </c>
      <c r="E1281" s="52">
        <f t="shared" si="308"/>
        <v>2034</v>
      </c>
      <c r="F1281" s="52">
        <f t="shared" si="308"/>
        <v>0</v>
      </c>
      <c r="G1281" s="52">
        <f t="shared" si="308"/>
        <v>0</v>
      </c>
      <c r="H1281" s="52">
        <f t="shared" si="308"/>
        <v>0</v>
      </c>
      <c r="I1281" s="52">
        <f t="shared" si="308"/>
        <v>0</v>
      </c>
    </row>
    <row r="1282" spans="1:13" s="95" customFormat="1" ht="13" x14ac:dyDescent="0.3">
      <c r="A1282" s="58" t="s">
        <v>37</v>
      </c>
      <c r="B1282" s="130" t="s">
        <v>21</v>
      </c>
      <c r="C1282" s="131">
        <f t="shared" si="307"/>
        <v>1842</v>
      </c>
      <c r="D1282" s="131">
        <f t="shared" ref="D1282:I1283" si="309">D1290+D1284</f>
        <v>196</v>
      </c>
      <c r="E1282" s="131">
        <f t="shared" si="309"/>
        <v>1646</v>
      </c>
      <c r="F1282" s="131">
        <f t="shared" si="309"/>
        <v>0</v>
      </c>
      <c r="G1282" s="131">
        <f t="shared" si="309"/>
        <v>0</v>
      </c>
      <c r="H1282" s="131">
        <f t="shared" si="309"/>
        <v>0</v>
      </c>
      <c r="I1282" s="131">
        <f t="shared" si="309"/>
        <v>0</v>
      </c>
    </row>
    <row r="1283" spans="1:13" s="95" customFormat="1" ht="13" x14ac:dyDescent="0.3">
      <c r="A1283" s="132" t="s">
        <v>58</v>
      </c>
      <c r="B1283" s="133" t="s">
        <v>22</v>
      </c>
      <c r="C1283" s="131">
        <f t="shared" si="307"/>
        <v>1842</v>
      </c>
      <c r="D1283" s="131">
        <f t="shared" si="309"/>
        <v>196</v>
      </c>
      <c r="E1283" s="131">
        <f t="shared" si="309"/>
        <v>1646</v>
      </c>
      <c r="F1283" s="131">
        <f t="shared" si="309"/>
        <v>0</v>
      </c>
      <c r="G1283" s="131">
        <f t="shared" si="309"/>
        <v>0</v>
      </c>
      <c r="H1283" s="131">
        <f t="shared" si="309"/>
        <v>0</v>
      </c>
      <c r="I1283" s="131">
        <f t="shared" si="309"/>
        <v>0</v>
      </c>
    </row>
    <row r="1284" spans="1:13" ht="26" x14ac:dyDescent="0.3">
      <c r="A1284" s="217" t="s">
        <v>11</v>
      </c>
      <c r="B1284" s="234" t="s">
        <v>21</v>
      </c>
      <c r="C1284" s="52">
        <f t="shared" ref="C1284:I1287" si="310">C1286</f>
        <v>13.5</v>
      </c>
      <c r="D1284" s="52">
        <f t="shared" si="310"/>
        <v>13.5</v>
      </c>
      <c r="E1284" s="52">
        <f t="shared" si="310"/>
        <v>0</v>
      </c>
      <c r="F1284" s="52">
        <f t="shared" si="310"/>
        <v>0</v>
      </c>
      <c r="G1284" s="52">
        <f t="shared" si="310"/>
        <v>0</v>
      </c>
      <c r="H1284" s="52">
        <f t="shared" si="310"/>
        <v>0</v>
      </c>
      <c r="I1284" s="52">
        <f t="shared" si="310"/>
        <v>0</v>
      </c>
    </row>
    <row r="1285" spans="1:13" x14ac:dyDescent="0.25">
      <c r="A1285" s="10"/>
      <c r="B1285" s="235" t="s">
        <v>22</v>
      </c>
      <c r="C1285" s="52">
        <f t="shared" si="310"/>
        <v>13.5</v>
      </c>
      <c r="D1285" s="52">
        <f t="shared" si="310"/>
        <v>13.5</v>
      </c>
      <c r="E1285" s="52">
        <f t="shared" si="310"/>
        <v>0</v>
      </c>
      <c r="F1285" s="52">
        <f t="shared" si="310"/>
        <v>0</v>
      </c>
      <c r="G1285" s="52">
        <f t="shared" si="310"/>
        <v>0</v>
      </c>
      <c r="H1285" s="52">
        <f t="shared" si="310"/>
        <v>0</v>
      </c>
      <c r="I1285" s="52">
        <f t="shared" si="310"/>
        <v>0</v>
      </c>
    </row>
    <row r="1286" spans="1:13" ht="26" x14ac:dyDescent="0.3">
      <c r="A1286" s="129" t="s">
        <v>106</v>
      </c>
      <c r="B1286" s="59" t="s">
        <v>21</v>
      </c>
      <c r="C1286" s="52">
        <f t="shared" si="310"/>
        <v>13.5</v>
      </c>
      <c r="D1286" s="52">
        <f t="shared" si="310"/>
        <v>13.5</v>
      </c>
      <c r="E1286" s="52">
        <f t="shared" si="310"/>
        <v>0</v>
      </c>
      <c r="F1286" s="52">
        <f t="shared" si="310"/>
        <v>0</v>
      </c>
      <c r="G1286" s="52">
        <f t="shared" si="310"/>
        <v>0</v>
      </c>
      <c r="H1286" s="52">
        <f t="shared" si="310"/>
        <v>0</v>
      </c>
      <c r="I1286" s="52">
        <f t="shared" si="310"/>
        <v>0</v>
      </c>
    </row>
    <row r="1287" spans="1:13" x14ac:dyDescent="0.25">
      <c r="A1287" s="10"/>
      <c r="B1287" s="62" t="s">
        <v>22</v>
      </c>
      <c r="C1287" s="52">
        <f t="shared" si="310"/>
        <v>13.5</v>
      </c>
      <c r="D1287" s="52">
        <f t="shared" si="310"/>
        <v>13.5</v>
      </c>
      <c r="E1287" s="52">
        <f t="shared" si="310"/>
        <v>0</v>
      </c>
      <c r="F1287" s="52">
        <f t="shared" si="310"/>
        <v>0</v>
      </c>
      <c r="G1287" s="52">
        <f t="shared" si="310"/>
        <v>0</v>
      </c>
      <c r="H1287" s="52">
        <f t="shared" si="310"/>
        <v>0</v>
      </c>
      <c r="I1287" s="52">
        <f t="shared" si="310"/>
        <v>0</v>
      </c>
    </row>
    <row r="1288" spans="1:13" s="20" customFormat="1" ht="25" x14ac:dyDescent="0.25">
      <c r="A1288" s="66" t="s">
        <v>150</v>
      </c>
      <c r="B1288" s="59" t="s">
        <v>21</v>
      </c>
      <c r="C1288" s="64">
        <f>D1288+E1288+F1288+G1288+H1288+I1288</f>
        <v>13.5</v>
      </c>
      <c r="D1288" s="64">
        <v>13.5</v>
      </c>
      <c r="E1288" s="64">
        <v>0</v>
      </c>
      <c r="F1288" s="64">
        <v>0</v>
      </c>
      <c r="G1288" s="64">
        <v>0</v>
      </c>
      <c r="H1288" s="64">
        <v>0</v>
      </c>
      <c r="I1288" s="64">
        <v>0</v>
      </c>
      <c r="J1288" s="729" t="s">
        <v>225</v>
      </c>
      <c r="K1288" s="730"/>
      <c r="L1288" s="730"/>
      <c r="M1288" s="730"/>
    </row>
    <row r="1289" spans="1:13" s="212" customFormat="1" x14ac:dyDescent="0.25">
      <c r="A1289" s="12"/>
      <c r="B1289" s="62" t="s">
        <v>22</v>
      </c>
      <c r="C1289" s="64">
        <f>D1289+E1289+F1289+G1289+H1289+I1289</f>
        <v>13.5</v>
      </c>
      <c r="D1289" s="64">
        <v>13.5</v>
      </c>
      <c r="E1289" s="64">
        <v>0</v>
      </c>
      <c r="F1289" s="64">
        <v>0</v>
      </c>
      <c r="G1289" s="64">
        <v>0</v>
      </c>
      <c r="H1289" s="64">
        <v>0</v>
      </c>
      <c r="I1289" s="64">
        <v>0</v>
      </c>
      <c r="J1289" s="215"/>
    </row>
    <row r="1290" spans="1:13" ht="13" x14ac:dyDescent="0.3">
      <c r="A1290" s="19" t="s">
        <v>78</v>
      </c>
      <c r="B1290" s="3" t="s">
        <v>21</v>
      </c>
      <c r="C1290" s="52">
        <f t="shared" si="307"/>
        <v>1828.5</v>
      </c>
      <c r="D1290" s="52">
        <f>D1292</f>
        <v>182.5</v>
      </c>
      <c r="E1290" s="52">
        <f t="shared" ref="E1290:I1291" si="311">E1292</f>
        <v>1646</v>
      </c>
      <c r="F1290" s="52">
        <f t="shared" si="311"/>
        <v>0</v>
      </c>
      <c r="G1290" s="52">
        <f t="shared" si="311"/>
        <v>0</v>
      </c>
      <c r="H1290" s="52">
        <f t="shared" si="311"/>
        <v>0</v>
      </c>
      <c r="I1290" s="52">
        <f t="shared" si="311"/>
        <v>0</v>
      </c>
    </row>
    <row r="1291" spans="1:13" ht="13" x14ac:dyDescent="0.3">
      <c r="A1291" s="16"/>
      <c r="B1291" s="4" t="s">
        <v>22</v>
      </c>
      <c r="C1291" s="52">
        <f t="shared" si="307"/>
        <v>1828.5</v>
      </c>
      <c r="D1291" s="52">
        <f>D1293</f>
        <v>182.5</v>
      </c>
      <c r="E1291" s="52">
        <f t="shared" si="311"/>
        <v>1646</v>
      </c>
      <c r="F1291" s="52">
        <f t="shared" si="311"/>
        <v>0</v>
      </c>
      <c r="G1291" s="52">
        <f t="shared" si="311"/>
        <v>0</v>
      </c>
      <c r="H1291" s="52">
        <f t="shared" si="311"/>
        <v>0</v>
      </c>
      <c r="I1291" s="52">
        <f t="shared" si="311"/>
        <v>0</v>
      </c>
    </row>
    <row r="1292" spans="1:13" x14ac:dyDescent="0.25">
      <c r="A1292" s="31" t="s">
        <v>56</v>
      </c>
      <c r="B1292" s="162" t="s">
        <v>21</v>
      </c>
      <c r="C1292" s="52">
        <f t="shared" si="307"/>
        <v>1828.5</v>
      </c>
      <c r="D1292" s="52">
        <f t="shared" ref="D1292:I1293" si="312">D1294+D1316+D1336</f>
        <v>182.5</v>
      </c>
      <c r="E1292" s="52">
        <f t="shared" si="312"/>
        <v>1646</v>
      </c>
      <c r="F1292" s="52">
        <f t="shared" si="312"/>
        <v>0</v>
      </c>
      <c r="G1292" s="52">
        <f t="shared" si="312"/>
        <v>0</v>
      </c>
      <c r="H1292" s="52">
        <f t="shared" si="312"/>
        <v>0</v>
      </c>
      <c r="I1292" s="52">
        <f t="shared" si="312"/>
        <v>0</v>
      </c>
    </row>
    <row r="1293" spans="1:13" x14ac:dyDescent="0.25">
      <c r="A1293" s="10"/>
      <c r="B1293" s="4" t="s">
        <v>22</v>
      </c>
      <c r="C1293" s="52">
        <f t="shared" si="307"/>
        <v>1828.5</v>
      </c>
      <c r="D1293" s="52">
        <f t="shared" si="312"/>
        <v>182.5</v>
      </c>
      <c r="E1293" s="52">
        <f t="shared" si="312"/>
        <v>1646</v>
      </c>
      <c r="F1293" s="52">
        <f t="shared" si="312"/>
        <v>0</v>
      </c>
      <c r="G1293" s="52">
        <f t="shared" si="312"/>
        <v>0</v>
      </c>
      <c r="H1293" s="52">
        <f t="shared" si="312"/>
        <v>0</v>
      </c>
      <c r="I1293" s="52">
        <f t="shared" si="312"/>
        <v>0</v>
      </c>
    </row>
    <row r="1294" spans="1:13" s="95" customFormat="1" ht="13" x14ac:dyDescent="0.3">
      <c r="A1294" s="58" t="s">
        <v>52</v>
      </c>
      <c r="B1294" s="130" t="s">
        <v>21</v>
      </c>
      <c r="C1294" s="131">
        <f>D1294+E1294+F1294+G1294+H1294+I1294</f>
        <v>518</v>
      </c>
      <c r="D1294" s="131">
        <f>D1296+D1300+D1308+D1312</f>
        <v>105</v>
      </c>
      <c r="E1294" s="131">
        <f t="shared" ref="E1294:I1295" si="313">E1296+E1300+E1308+E1312</f>
        <v>413</v>
      </c>
      <c r="F1294" s="131">
        <f t="shared" si="313"/>
        <v>0</v>
      </c>
      <c r="G1294" s="131">
        <f t="shared" si="313"/>
        <v>0</v>
      </c>
      <c r="H1294" s="131">
        <f t="shared" si="313"/>
        <v>0</v>
      </c>
      <c r="I1294" s="131">
        <f t="shared" si="313"/>
        <v>0</v>
      </c>
    </row>
    <row r="1295" spans="1:13" s="95" customFormat="1" ht="13" x14ac:dyDescent="0.3">
      <c r="A1295" s="132"/>
      <c r="B1295" s="133" t="s">
        <v>22</v>
      </c>
      <c r="C1295" s="131">
        <f t="shared" si="307"/>
        <v>518</v>
      </c>
      <c r="D1295" s="131">
        <f>D1297+D1301+D1309+D1313</f>
        <v>105</v>
      </c>
      <c r="E1295" s="131">
        <f t="shared" si="313"/>
        <v>413</v>
      </c>
      <c r="F1295" s="131">
        <f t="shared" si="313"/>
        <v>0</v>
      </c>
      <c r="G1295" s="131">
        <f t="shared" si="313"/>
        <v>0</v>
      </c>
      <c r="H1295" s="131">
        <f t="shared" si="313"/>
        <v>0</v>
      </c>
      <c r="I1295" s="131">
        <f t="shared" si="313"/>
        <v>0</v>
      </c>
    </row>
    <row r="1296" spans="1:13" s="127" customFormat="1" ht="26" x14ac:dyDescent="0.3">
      <c r="A1296" s="149" t="s">
        <v>59</v>
      </c>
      <c r="B1296" s="125" t="s">
        <v>21</v>
      </c>
      <c r="C1296" s="126">
        <f t="shared" si="307"/>
        <v>12</v>
      </c>
      <c r="D1296" s="126">
        <f>D1298</f>
        <v>12</v>
      </c>
      <c r="E1296" s="126">
        <f t="shared" ref="E1296:I1297" si="314">E1298</f>
        <v>0</v>
      </c>
      <c r="F1296" s="126">
        <f t="shared" si="314"/>
        <v>0</v>
      </c>
      <c r="G1296" s="126">
        <f t="shared" si="314"/>
        <v>0</v>
      </c>
      <c r="H1296" s="126">
        <f t="shared" si="314"/>
        <v>0</v>
      </c>
      <c r="I1296" s="126">
        <f t="shared" si="314"/>
        <v>0</v>
      </c>
    </row>
    <row r="1297" spans="1:15" s="127" customFormat="1" ht="13" x14ac:dyDescent="0.3">
      <c r="A1297" s="135"/>
      <c r="B1297" s="128" t="s">
        <v>22</v>
      </c>
      <c r="C1297" s="126">
        <f t="shared" si="307"/>
        <v>12</v>
      </c>
      <c r="D1297" s="126">
        <f>D1299</f>
        <v>12</v>
      </c>
      <c r="E1297" s="126">
        <f t="shared" si="314"/>
        <v>0</v>
      </c>
      <c r="F1297" s="126">
        <f t="shared" si="314"/>
        <v>0</v>
      </c>
      <c r="G1297" s="126">
        <f t="shared" si="314"/>
        <v>0</v>
      </c>
      <c r="H1297" s="126">
        <f t="shared" si="314"/>
        <v>0</v>
      </c>
      <c r="I1297" s="126">
        <f t="shared" si="314"/>
        <v>0</v>
      </c>
    </row>
    <row r="1298" spans="1:15" s="212" customFormat="1" x14ac:dyDescent="0.25">
      <c r="A1298" s="493" t="s">
        <v>348</v>
      </c>
      <c r="B1298" s="63" t="s">
        <v>21</v>
      </c>
      <c r="C1298" s="64">
        <f t="shared" si="307"/>
        <v>12</v>
      </c>
      <c r="D1298" s="64">
        <v>12</v>
      </c>
      <c r="E1298" s="64">
        <v>0</v>
      </c>
      <c r="F1298" s="64">
        <v>0</v>
      </c>
      <c r="G1298" s="64">
        <v>0</v>
      </c>
      <c r="H1298" s="64">
        <v>0</v>
      </c>
      <c r="I1298" s="64">
        <v>0</v>
      </c>
    </row>
    <row r="1299" spans="1:15" s="20" customFormat="1" x14ac:dyDescent="0.25">
      <c r="A1299" s="12"/>
      <c r="B1299" s="62" t="s">
        <v>22</v>
      </c>
      <c r="C1299" s="64">
        <f t="shared" si="307"/>
        <v>12</v>
      </c>
      <c r="D1299" s="64">
        <v>12</v>
      </c>
      <c r="E1299" s="64">
        <v>0</v>
      </c>
      <c r="F1299" s="64">
        <v>0</v>
      </c>
      <c r="G1299" s="64">
        <v>0</v>
      </c>
      <c r="H1299" s="64">
        <v>0</v>
      </c>
      <c r="I1299" s="64">
        <v>0</v>
      </c>
    </row>
    <row r="1300" spans="1:15" s="127" customFormat="1" ht="27" customHeight="1" x14ac:dyDescent="0.3">
      <c r="A1300" s="149" t="s">
        <v>351</v>
      </c>
      <c r="B1300" s="125" t="s">
        <v>21</v>
      </c>
      <c r="C1300" s="126">
        <f t="shared" si="307"/>
        <v>407</v>
      </c>
      <c r="D1300" s="126">
        <f>D1302+D1304+D1306</f>
        <v>0</v>
      </c>
      <c r="E1300" s="126">
        <f t="shared" ref="E1300:I1301" si="315">E1302+E1304+E1306</f>
        <v>407</v>
      </c>
      <c r="F1300" s="126">
        <f t="shared" si="315"/>
        <v>0</v>
      </c>
      <c r="G1300" s="126">
        <f t="shared" si="315"/>
        <v>0</v>
      </c>
      <c r="H1300" s="126">
        <f t="shared" si="315"/>
        <v>0</v>
      </c>
      <c r="I1300" s="126">
        <f t="shared" si="315"/>
        <v>0</v>
      </c>
    </row>
    <row r="1301" spans="1:15" s="127" customFormat="1" ht="13" x14ac:dyDescent="0.3">
      <c r="A1301" s="148"/>
      <c r="B1301" s="128" t="s">
        <v>22</v>
      </c>
      <c r="C1301" s="126">
        <f t="shared" si="307"/>
        <v>407</v>
      </c>
      <c r="D1301" s="126">
        <f>D1303+D1305+D1307</f>
        <v>0</v>
      </c>
      <c r="E1301" s="126">
        <f t="shared" si="315"/>
        <v>407</v>
      </c>
      <c r="F1301" s="126">
        <f t="shared" si="315"/>
        <v>0</v>
      </c>
      <c r="G1301" s="126">
        <f t="shared" si="315"/>
        <v>0</v>
      </c>
      <c r="H1301" s="126">
        <f t="shared" si="315"/>
        <v>0</v>
      </c>
      <c r="I1301" s="126">
        <f t="shared" si="315"/>
        <v>0</v>
      </c>
    </row>
    <row r="1302" spans="1:15" s="212" customFormat="1" ht="15.75" customHeight="1" x14ac:dyDescent="0.25">
      <c r="A1302" s="491" t="s">
        <v>349</v>
      </c>
      <c r="B1302" s="63" t="s">
        <v>21</v>
      </c>
      <c r="C1302" s="64">
        <f t="shared" si="307"/>
        <v>161</v>
      </c>
      <c r="D1302" s="64">
        <v>0</v>
      </c>
      <c r="E1302" s="64">
        <v>161</v>
      </c>
      <c r="F1302" s="64">
        <v>0</v>
      </c>
      <c r="G1302" s="64">
        <v>0</v>
      </c>
      <c r="H1302" s="64">
        <v>0</v>
      </c>
      <c r="I1302" s="64">
        <v>0</v>
      </c>
    </row>
    <row r="1303" spans="1:15" s="20" customFormat="1" x14ac:dyDescent="0.25">
      <c r="A1303" s="12"/>
      <c r="B1303" s="62" t="s">
        <v>22</v>
      </c>
      <c r="C1303" s="64">
        <f t="shared" si="307"/>
        <v>161</v>
      </c>
      <c r="D1303" s="64">
        <v>0</v>
      </c>
      <c r="E1303" s="64">
        <v>161</v>
      </c>
      <c r="F1303" s="64">
        <v>0</v>
      </c>
      <c r="G1303" s="64">
        <v>0</v>
      </c>
      <c r="H1303" s="64">
        <v>0</v>
      </c>
      <c r="I1303" s="64">
        <v>0</v>
      </c>
    </row>
    <row r="1304" spans="1:15" s="212" customFormat="1" ht="17.25" customHeight="1" x14ac:dyDescent="0.25">
      <c r="A1304" s="491" t="s">
        <v>361</v>
      </c>
      <c r="B1304" s="63" t="s">
        <v>21</v>
      </c>
      <c r="C1304" s="64">
        <f t="shared" si="307"/>
        <v>85</v>
      </c>
      <c r="D1304" s="64">
        <v>0</v>
      </c>
      <c r="E1304" s="64">
        <v>85</v>
      </c>
      <c r="F1304" s="64">
        <v>0</v>
      </c>
      <c r="G1304" s="64">
        <v>0</v>
      </c>
      <c r="H1304" s="64">
        <v>0</v>
      </c>
      <c r="I1304" s="64">
        <v>0</v>
      </c>
    </row>
    <row r="1305" spans="1:15" s="20" customFormat="1" x14ac:dyDescent="0.25">
      <c r="A1305" s="12"/>
      <c r="B1305" s="62" t="s">
        <v>22</v>
      </c>
      <c r="C1305" s="64">
        <f t="shared" si="307"/>
        <v>85</v>
      </c>
      <c r="D1305" s="64">
        <v>0</v>
      </c>
      <c r="E1305" s="64">
        <v>85</v>
      </c>
      <c r="F1305" s="64">
        <v>0</v>
      </c>
      <c r="G1305" s="64">
        <v>0</v>
      </c>
      <c r="H1305" s="64">
        <v>0</v>
      </c>
      <c r="I1305" s="64">
        <v>0</v>
      </c>
    </row>
    <row r="1306" spans="1:15" s="212" customFormat="1" ht="16.5" customHeight="1" x14ac:dyDescent="0.25">
      <c r="A1306" s="491" t="s">
        <v>350</v>
      </c>
      <c r="B1306" s="63" t="s">
        <v>21</v>
      </c>
      <c r="C1306" s="64">
        <f t="shared" si="307"/>
        <v>161</v>
      </c>
      <c r="D1306" s="64">
        <v>0</v>
      </c>
      <c r="E1306" s="64">
        <v>161</v>
      </c>
      <c r="F1306" s="64">
        <v>0</v>
      </c>
      <c r="G1306" s="64">
        <v>0</v>
      </c>
      <c r="H1306" s="64">
        <v>0</v>
      </c>
      <c r="I1306" s="64">
        <v>0</v>
      </c>
    </row>
    <row r="1307" spans="1:15" s="20" customFormat="1" x14ac:dyDescent="0.25">
      <c r="A1307" s="12"/>
      <c r="B1307" s="62" t="s">
        <v>22</v>
      </c>
      <c r="C1307" s="64">
        <f t="shared" si="307"/>
        <v>161</v>
      </c>
      <c r="D1307" s="64">
        <v>0</v>
      </c>
      <c r="E1307" s="64">
        <v>161</v>
      </c>
      <c r="F1307" s="64">
        <v>0</v>
      </c>
      <c r="G1307" s="64">
        <v>0</v>
      </c>
      <c r="H1307" s="64">
        <v>0</v>
      </c>
      <c r="I1307" s="64">
        <v>0</v>
      </c>
    </row>
    <row r="1308" spans="1:15" s="212" customFormat="1" ht="15.75" customHeight="1" x14ac:dyDescent="0.25">
      <c r="A1308" s="365" t="s">
        <v>567</v>
      </c>
      <c r="B1308" s="63" t="s">
        <v>21</v>
      </c>
      <c r="C1308" s="64">
        <f t="shared" si="307"/>
        <v>93</v>
      </c>
      <c r="D1308" s="64">
        <f>D1310</f>
        <v>93</v>
      </c>
      <c r="E1308" s="64">
        <f t="shared" ref="E1308:I1309" si="316">E1310</f>
        <v>0</v>
      </c>
      <c r="F1308" s="64">
        <f t="shared" si="316"/>
        <v>0</v>
      </c>
      <c r="G1308" s="64">
        <f t="shared" si="316"/>
        <v>0</v>
      </c>
      <c r="H1308" s="64">
        <f t="shared" si="316"/>
        <v>0</v>
      </c>
      <c r="I1308" s="64">
        <f t="shared" si="316"/>
        <v>0</v>
      </c>
    </row>
    <row r="1309" spans="1:15" s="212" customFormat="1" x14ac:dyDescent="0.25">
      <c r="A1309" s="12"/>
      <c r="B1309" s="62" t="s">
        <v>22</v>
      </c>
      <c r="C1309" s="64">
        <f t="shared" si="307"/>
        <v>93</v>
      </c>
      <c r="D1309" s="64">
        <f>D1311</f>
        <v>93</v>
      </c>
      <c r="E1309" s="64">
        <f t="shared" si="316"/>
        <v>0</v>
      </c>
      <c r="F1309" s="64">
        <f t="shared" si="316"/>
        <v>0</v>
      </c>
      <c r="G1309" s="64">
        <f t="shared" si="316"/>
        <v>0</v>
      </c>
      <c r="H1309" s="64">
        <f t="shared" si="316"/>
        <v>0</v>
      </c>
      <c r="I1309" s="64">
        <f t="shared" si="316"/>
        <v>0</v>
      </c>
    </row>
    <row r="1310" spans="1:15" s="212" customFormat="1" ht="14" x14ac:dyDescent="0.25">
      <c r="A1310" s="492" t="s">
        <v>390</v>
      </c>
      <c r="B1310" s="63" t="s">
        <v>21</v>
      </c>
      <c r="C1310" s="64">
        <f t="shared" si="307"/>
        <v>93</v>
      </c>
      <c r="D1310" s="64">
        <v>93</v>
      </c>
      <c r="E1310" s="64">
        <v>0</v>
      </c>
      <c r="F1310" s="64">
        <v>0</v>
      </c>
      <c r="G1310" s="64">
        <v>0</v>
      </c>
      <c r="H1310" s="64">
        <v>0</v>
      </c>
      <c r="I1310" s="64">
        <v>0</v>
      </c>
      <c r="J1310" s="716" t="s">
        <v>563</v>
      </c>
      <c r="K1310" s="717"/>
      <c r="L1310" s="717"/>
      <c r="M1310" s="717"/>
      <c r="N1310" s="717"/>
      <c r="O1310" s="717"/>
    </row>
    <row r="1311" spans="1:15" s="212" customFormat="1" x14ac:dyDescent="0.25">
      <c r="A1311" s="12"/>
      <c r="B1311" s="62" t="s">
        <v>22</v>
      </c>
      <c r="C1311" s="64">
        <f t="shared" si="307"/>
        <v>93</v>
      </c>
      <c r="D1311" s="64">
        <v>93</v>
      </c>
      <c r="E1311" s="64">
        <v>0</v>
      </c>
      <c r="F1311" s="64">
        <v>0</v>
      </c>
      <c r="G1311" s="64">
        <v>0</v>
      </c>
      <c r="H1311" s="64">
        <v>0</v>
      </c>
      <c r="I1311" s="64">
        <v>0</v>
      </c>
      <c r="J1311" s="716"/>
      <c r="K1311" s="717"/>
      <c r="L1311" s="717"/>
      <c r="M1311" s="717"/>
      <c r="N1311" s="717"/>
      <c r="O1311" s="717"/>
    </row>
    <row r="1312" spans="1:15" s="212" customFormat="1" ht="14" x14ac:dyDescent="0.25">
      <c r="A1312" s="390" t="s">
        <v>568</v>
      </c>
      <c r="B1312" s="63" t="s">
        <v>21</v>
      </c>
      <c r="C1312" s="64">
        <f t="shared" si="307"/>
        <v>6</v>
      </c>
      <c r="D1312" s="64">
        <f>D1314</f>
        <v>0</v>
      </c>
      <c r="E1312" s="64">
        <f t="shared" ref="E1312:I1313" si="317">E1314</f>
        <v>6</v>
      </c>
      <c r="F1312" s="64">
        <f t="shared" si="317"/>
        <v>0</v>
      </c>
      <c r="G1312" s="64">
        <f t="shared" si="317"/>
        <v>0</v>
      </c>
      <c r="H1312" s="64">
        <f t="shared" si="317"/>
        <v>0</v>
      </c>
      <c r="I1312" s="64">
        <f t="shared" si="317"/>
        <v>0</v>
      </c>
    </row>
    <row r="1313" spans="1:9" s="212" customFormat="1" x14ac:dyDescent="0.25">
      <c r="A1313" s="12"/>
      <c r="B1313" s="62" t="s">
        <v>22</v>
      </c>
      <c r="C1313" s="64">
        <f t="shared" si="307"/>
        <v>6</v>
      </c>
      <c r="D1313" s="64">
        <f>D1315</f>
        <v>0</v>
      </c>
      <c r="E1313" s="64">
        <f t="shared" si="317"/>
        <v>6</v>
      </c>
      <c r="F1313" s="64">
        <f t="shared" si="317"/>
        <v>0</v>
      </c>
      <c r="G1313" s="64">
        <f t="shared" si="317"/>
        <v>0</v>
      </c>
      <c r="H1313" s="64">
        <f t="shared" si="317"/>
        <v>0</v>
      </c>
      <c r="I1313" s="64">
        <f t="shared" si="317"/>
        <v>0</v>
      </c>
    </row>
    <row r="1314" spans="1:9" s="212" customFormat="1" ht="14" x14ac:dyDescent="0.25">
      <c r="A1314" s="432" t="s">
        <v>566</v>
      </c>
      <c r="B1314" s="63" t="s">
        <v>21</v>
      </c>
      <c r="C1314" s="64">
        <f t="shared" si="307"/>
        <v>6</v>
      </c>
      <c r="D1314" s="64">
        <v>0</v>
      </c>
      <c r="E1314" s="64">
        <v>6</v>
      </c>
      <c r="F1314" s="64">
        <v>0</v>
      </c>
      <c r="G1314" s="64">
        <v>0</v>
      </c>
      <c r="H1314" s="64">
        <v>0</v>
      </c>
      <c r="I1314" s="64">
        <v>0</v>
      </c>
    </row>
    <row r="1315" spans="1:9" s="212" customFormat="1" x14ac:dyDescent="0.25">
      <c r="A1315" s="12"/>
      <c r="B1315" s="62" t="s">
        <v>22</v>
      </c>
      <c r="C1315" s="64">
        <f t="shared" si="307"/>
        <v>6</v>
      </c>
      <c r="D1315" s="64">
        <v>0</v>
      </c>
      <c r="E1315" s="64">
        <v>6</v>
      </c>
      <c r="F1315" s="64">
        <v>0</v>
      </c>
      <c r="G1315" s="64">
        <v>0</v>
      </c>
      <c r="H1315" s="64">
        <v>0</v>
      </c>
      <c r="I1315" s="64">
        <v>0</v>
      </c>
    </row>
    <row r="1316" spans="1:9" s="127" customFormat="1" ht="16.5" customHeight="1" x14ac:dyDescent="0.3">
      <c r="A1316" s="149" t="s">
        <v>55</v>
      </c>
      <c r="B1316" s="125" t="s">
        <v>21</v>
      </c>
      <c r="C1316" s="126">
        <f t="shared" si="307"/>
        <v>1251.5</v>
      </c>
      <c r="D1316" s="126">
        <f>D1318+D1328+D1332</f>
        <v>18.5</v>
      </c>
      <c r="E1316" s="126">
        <f t="shared" ref="E1316:I1317" si="318">E1318+E1328+E1332</f>
        <v>1233</v>
      </c>
      <c r="F1316" s="126">
        <f t="shared" si="318"/>
        <v>0</v>
      </c>
      <c r="G1316" s="126">
        <f t="shared" si="318"/>
        <v>0</v>
      </c>
      <c r="H1316" s="126">
        <f t="shared" si="318"/>
        <v>0</v>
      </c>
      <c r="I1316" s="126">
        <f t="shared" si="318"/>
        <v>0</v>
      </c>
    </row>
    <row r="1317" spans="1:9" s="127" customFormat="1" ht="13" x14ac:dyDescent="0.3">
      <c r="A1317" s="135"/>
      <c r="B1317" s="128" t="s">
        <v>22</v>
      </c>
      <c r="C1317" s="126">
        <f t="shared" si="307"/>
        <v>1251.5</v>
      </c>
      <c r="D1317" s="126">
        <f>D1319+D1329+D1333</f>
        <v>18.5</v>
      </c>
      <c r="E1317" s="126">
        <f t="shared" si="318"/>
        <v>1233</v>
      </c>
      <c r="F1317" s="126">
        <f t="shared" si="318"/>
        <v>0</v>
      </c>
      <c r="G1317" s="126">
        <f t="shared" si="318"/>
        <v>0</v>
      </c>
      <c r="H1317" s="126">
        <f t="shared" si="318"/>
        <v>0</v>
      </c>
      <c r="I1317" s="126">
        <f t="shared" si="318"/>
        <v>0</v>
      </c>
    </row>
    <row r="1318" spans="1:9" s="127" customFormat="1" ht="26" x14ac:dyDescent="0.3">
      <c r="A1318" s="200" t="s">
        <v>92</v>
      </c>
      <c r="B1318" s="125" t="s">
        <v>21</v>
      </c>
      <c r="C1318" s="126">
        <f t="shared" si="307"/>
        <v>1233</v>
      </c>
      <c r="D1318" s="126">
        <f>D1320+D1322+D1324+D1326</f>
        <v>0</v>
      </c>
      <c r="E1318" s="126">
        <f t="shared" ref="E1318:I1319" si="319">E1320+E1322+E1324+E1326</f>
        <v>1233</v>
      </c>
      <c r="F1318" s="126">
        <f t="shared" si="319"/>
        <v>0</v>
      </c>
      <c r="G1318" s="126">
        <f t="shared" si="319"/>
        <v>0</v>
      </c>
      <c r="H1318" s="126">
        <f t="shared" si="319"/>
        <v>0</v>
      </c>
      <c r="I1318" s="126">
        <f t="shared" si="319"/>
        <v>0</v>
      </c>
    </row>
    <row r="1319" spans="1:9" s="127" customFormat="1" ht="13" x14ac:dyDescent="0.3">
      <c r="A1319" s="135"/>
      <c r="B1319" s="128" t="s">
        <v>22</v>
      </c>
      <c r="C1319" s="126">
        <f t="shared" si="307"/>
        <v>1233</v>
      </c>
      <c r="D1319" s="126">
        <f>D1321+D1323+D1325+D1327</f>
        <v>0</v>
      </c>
      <c r="E1319" s="126">
        <f t="shared" si="319"/>
        <v>1233</v>
      </c>
      <c r="F1319" s="126">
        <f t="shared" si="319"/>
        <v>0</v>
      </c>
      <c r="G1319" s="126">
        <f t="shared" si="319"/>
        <v>0</v>
      </c>
      <c r="H1319" s="126">
        <f t="shared" si="319"/>
        <v>0</v>
      </c>
      <c r="I1319" s="126">
        <f t="shared" si="319"/>
        <v>0</v>
      </c>
    </row>
    <row r="1320" spans="1:9" s="212" customFormat="1" ht="14" x14ac:dyDescent="0.3">
      <c r="A1320" s="458" t="s">
        <v>349</v>
      </c>
      <c r="B1320" s="63" t="s">
        <v>21</v>
      </c>
      <c r="C1320" s="78">
        <f t="shared" si="307"/>
        <v>56</v>
      </c>
      <c r="D1320" s="64">
        <v>0</v>
      </c>
      <c r="E1320" s="64">
        <v>56</v>
      </c>
      <c r="F1320" s="64">
        <v>0</v>
      </c>
      <c r="G1320" s="64">
        <v>0</v>
      </c>
      <c r="H1320" s="64">
        <v>0</v>
      </c>
      <c r="I1320" s="64">
        <v>0</v>
      </c>
    </row>
    <row r="1321" spans="1:9" s="212" customFormat="1" x14ac:dyDescent="0.25">
      <c r="A1321" s="12"/>
      <c r="B1321" s="62" t="s">
        <v>22</v>
      </c>
      <c r="C1321" s="78">
        <f t="shared" si="307"/>
        <v>56</v>
      </c>
      <c r="D1321" s="64">
        <v>0</v>
      </c>
      <c r="E1321" s="64">
        <v>56</v>
      </c>
      <c r="F1321" s="64">
        <v>0</v>
      </c>
      <c r="G1321" s="64">
        <v>0</v>
      </c>
      <c r="H1321" s="64">
        <v>0</v>
      </c>
      <c r="I1321" s="64">
        <v>0</v>
      </c>
    </row>
    <row r="1322" spans="1:9" s="212" customFormat="1" ht="14" x14ac:dyDescent="0.3">
      <c r="A1322" s="458" t="s">
        <v>361</v>
      </c>
      <c r="B1322" s="63" t="s">
        <v>21</v>
      </c>
      <c r="C1322" s="78">
        <f t="shared" si="307"/>
        <v>77</v>
      </c>
      <c r="D1322" s="64">
        <v>0</v>
      </c>
      <c r="E1322" s="64">
        <v>77</v>
      </c>
      <c r="F1322" s="64">
        <v>0</v>
      </c>
      <c r="G1322" s="64">
        <v>0</v>
      </c>
      <c r="H1322" s="64">
        <v>0</v>
      </c>
      <c r="I1322" s="64">
        <v>0</v>
      </c>
    </row>
    <row r="1323" spans="1:9" s="212" customFormat="1" x14ac:dyDescent="0.25">
      <c r="A1323" s="12"/>
      <c r="B1323" s="62" t="s">
        <v>22</v>
      </c>
      <c r="C1323" s="78">
        <f t="shared" si="307"/>
        <v>77</v>
      </c>
      <c r="D1323" s="64">
        <v>0</v>
      </c>
      <c r="E1323" s="64">
        <v>77</v>
      </c>
      <c r="F1323" s="64">
        <v>0</v>
      </c>
      <c r="G1323" s="64">
        <v>0</v>
      </c>
      <c r="H1323" s="64">
        <v>0</v>
      </c>
      <c r="I1323" s="64">
        <v>0</v>
      </c>
    </row>
    <row r="1324" spans="1:9" s="212" customFormat="1" ht="14" x14ac:dyDescent="0.3">
      <c r="A1324" s="458" t="s">
        <v>350</v>
      </c>
      <c r="B1324" s="63" t="s">
        <v>21</v>
      </c>
      <c r="C1324" s="78">
        <f t="shared" si="307"/>
        <v>56</v>
      </c>
      <c r="D1324" s="64">
        <v>0</v>
      </c>
      <c r="E1324" s="64">
        <v>56</v>
      </c>
      <c r="F1324" s="64">
        <v>0</v>
      </c>
      <c r="G1324" s="64">
        <v>0</v>
      </c>
      <c r="H1324" s="64">
        <v>0</v>
      </c>
      <c r="I1324" s="64">
        <v>0</v>
      </c>
    </row>
    <row r="1325" spans="1:9" s="212" customFormat="1" x14ac:dyDescent="0.25">
      <c r="A1325" s="12"/>
      <c r="B1325" s="62" t="s">
        <v>22</v>
      </c>
      <c r="C1325" s="78">
        <f t="shared" si="307"/>
        <v>56</v>
      </c>
      <c r="D1325" s="64">
        <v>0</v>
      </c>
      <c r="E1325" s="64">
        <v>56</v>
      </c>
      <c r="F1325" s="64">
        <v>0</v>
      </c>
      <c r="G1325" s="64">
        <v>0</v>
      </c>
      <c r="H1325" s="64">
        <v>0</v>
      </c>
      <c r="I1325" s="64">
        <v>0</v>
      </c>
    </row>
    <row r="1326" spans="1:9" s="212" customFormat="1" ht="14" x14ac:dyDescent="0.3">
      <c r="A1326" s="458" t="s">
        <v>352</v>
      </c>
      <c r="B1326" s="63" t="s">
        <v>21</v>
      </c>
      <c r="C1326" s="78">
        <f t="shared" si="307"/>
        <v>1044</v>
      </c>
      <c r="D1326" s="64">
        <v>0</v>
      </c>
      <c r="E1326" s="64">
        <v>1044</v>
      </c>
      <c r="F1326" s="64">
        <v>0</v>
      </c>
      <c r="G1326" s="64">
        <v>0</v>
      </c>
      <c r="H1326" s="64">
        <v>0</v>
      </c>
      <c r="I1326" s="64">
        <v>0</v>
      </c>
    </row>
    <row r="1327" spans="1:9" s="212" customFormat="1" x14ac:dyDescent="0.25">
      <c r="A1327" s="12"/>
      <c r="B1327" s="62" t="s">
        <v>22</v>
      </c>
      <c r="C1327" s="78">
        <f t="shared" si="307"/>
        <v>1044</v>
      </c>
      <c r="D1327" s="64">
        <v>0</v>
      </c>
      <c r="E1327" s="64">
        <v>1044</v>
      </c>
      <c r="F1327" s="64">
        <v>0</v>
      </c>
      <c r="G1327" s="64">
        <v>0</v>
      </c>
      <c r="H1327" s="64">
        <v>0</v>
      </c>
      <c r="I1327" s="64">
        <v>0</v>
      </c>
    </row>
    <row r="1328" spans="1:9" s="20" customFormat="1" ht="28" x14ac:dyDescent="0.3">
      <c r="A1328" s="489" t="s">
        <v>353</v>
      </c>
      <c r="B1328" s="63" t="s">
        <v>21</v>
      </c>
      <c r="C1328" s="78">
        <f t="shared" si="307"/>
        <v>8</v>
      </c>
      <c r="D1328" s="64">
        <f>D1330</f>
        <v>8</v>
      </c>
      <c r="E1328" s="64">
        <f t="shared" ref="E1328:I1329" si="320">E1330</f>
        <v>0</v>
      </c>
      <c r="F1328" s="64">
        <f t="shared" si="320"/>
        <v>0</v>
      </c>
      <c r="G1328" s="64">
        <f t="shared" si="320"/>
        <v>0</v>
      </c>
      <c r="H1328" s="64">
        <f t="shared" si="320"/>
        <v>0</v>
      </c>
      <c r="I1328" s="64">
        <f t="shared" si="320"/>
        <v>0</v>
      </c>
    </row>
    <row r="1329" spans="1:14" s="212" customFormat="1" x14ac:dyDescent="0.25">
      <c r="A1329" s="12"/>
      <c r="B1329" s="62" t="s">
        <v>22</v>
      </c>
      <c r="C1329" s="78">
        <f t="shared" si="307"/>
        <v>8</v>
      </c>
      <c r="D1329" s="64">
        <f>D1331</f>
        <v>8</v>
      </c>
      <c r="E1329" s="64">
        <f t="shared" si="320"/>
        <v>0</v>
      </c>
      <c r="F1329" s="64">
        <f t="shared" si="320"/>
        <v>0</v>
      </c>
      <c r="G1329" s="64">
        <f t="shared" si="320"/>
        <v>0</v>
      </c>
      <c r="H1329" s="64">
        <f t="shared" si="320"/>
        <v>0</v>
      </c>
      <c r="I1329" s="64">
        <f t="shared" si="320"/>
        <v>0</v>
      </c>
    </row>
    <row r="1330" spans="1:14" s="212" customFormat="1" ht="14" x14ac:dyDescent="0.3">
      <c r="A1330" s="490" t="s">
        <v>354</v>
      </c>
      <c r="B1330" s="63" t="s">
        <v>21</v>
      </c>
      <c r="C1330" s="78">
        <f t="shared" si="307"/>
        <v>8</v>
      </c>
      <c r="D1330" s="64">
        <v>8</v>
      </c>
      <c r="E1330" s="64">
        <v>0</v>
      </c>
      <c r="F1330" s="64">
        <v>0</v>
      </c>
      <c r="G1330" s="64">
        <v>0</v>
      </c>
      <c r="H1330" s="64">
        <v>0</v>
      </c>
      <c r="I1330" s="64">
        <v>0</v>
      </c>
    </row>
    <row r="1331" spans="1:14" s="212" customFormat="1" x14ac:dyDescent="0.25">
      <c r="A1331" s="12"/>
      <c r="B1331" s="62" t="s">
        <v>22</v>
      </c>
      <c r="C1331" s="78">
        <f t="shared" si="307"/>
        <v>8</v>
      </c>
      <c r="D1331" s="64">
        <v>8</v>
      </c>
      <c r="E1331" s="64">
        <v>0</v>
      </c>
      <c r="F1331" s="64">
        <v>0</v>
      </c>
      <c r="G1331" s="64">
        <v>0</v>
      </c>
      <c r="H1331" s="64">
        <v>0</v>
      </c>
      <c r="I1331" s="64">
        <v>0</v>
      </c>
    </row>
    <row r="1332" spans="1:14" s="20" customFormat="1" ht="26" x14ac:dyDescent="0.3">
      <c r="A1332" s="331" t="s">
        <v>355</v>
      </c>
      <c r="B1332" s="63" t="s">
        <v>21</v>
      </c>
      <c r="C1332" s="78">
        <f t="shared" si="307"/>
        <v>10.5</v>
      </c>
      <c r="D1332" s="64">
        <f>D1334</f>
        <v>10.5</v>
      </c>
      <c r="E1332" s="64">
        <f t="shared" ref="E1332:I1333" si="321">E1334</f>
        <v>0</v>
      </c>
      <c r="F1332" s="64">
        <f t="shared" si="321"/>
        <v>0</v>
      </c>
      <c r="G1332" s="64">
        <f t="shared" si="321"/>
        <v>0</v>
      </c>
      <c r="H1332" s="64">
        <f t="shared" si="321"/>
        <v>0</v>
      </c>
      <c r="I1332" s="64">
        <f t="shared" si="321"/>
        <v>0</v>
      </c>
    </row>
    <row r="1333" spans="1:14" s="212" customFormat="1" x14ac:dyDescent="0.25">
      <c r="A1333" s="12"/>
      <c r="B1333" s="62" t="s">
        <v>22</v>
      </c>
      <c r="C1333" s="78">
        <f t="shared" si="307"/>
        <v>10.5</v>
      </c>
      <c r="D1333" s="64">
        <f>D1335</f>
        <v>10.5</v>
      </c>
      <c r="E1333" s="64">
        <f t="shared" si="321"/>
        <v>0</v>
      </c>
      <c r="F1333" s="64">
        <f t="shared" si="321"/>
        <v>0</v>
      </c>
      <c r="G1333" s="64">
        <f t="shared" si="321"/>
        <v>0</v>
      </c>
      <c r="H1333" s="64">
        <f t="shared" si="321"/>
        <v>0</v>
      </c>
      <c r="I1333" s="64">
        <f t="shared" si="321"/>
        <v>0</v>
      </c>
    </row>
    <row r="1334" spans="1:14" s="212" customFormat="1" x14ac:dyDescent="0.25">
      <c r="A1334" s="284" t="s">
        <v>427</v>
      </c>
      <c r="B1334" s="63" t="s">
        <v>21</v>
      </c>
      <c r="C1334" s="78">
        <f t="shared" si="307"/>
        <v>10.5</v>
      </c>
      <c r="D1334" s="64">
        <v>10.5</v>
      </c>
      <c r="E1334" s="64">
        <v>0</v>
      </c>
      <c r="F1334" s="64">
        <v>0</v>
      </c>
      <c r="G1334" s="64">
        <v>0</v>
      </c>
      <c r="H1334" s="64">
        <v>0</v>
      </c>
      <c r="I1334" s="64">
        <v>0</v>
      </c>
    </row>
    <row r="1335" spans="1:14" s="212" customFormat="1" x14ac:dyDescent="0.25">
      <c r="A1335" s="12"/>
      <c r="B1335" s="62" t="s">
        <v>22</v>
      </c>
      <c r="C1335" s="78">
        <f t="shared" si="307"/>
        <v>10.5</v>
      </c>
      <c r="D1335" s="64">
        <v>10.5</v>
      </c>
      <c r="E1335" s="64">
        <v>0</v>
      </c>
      <c r="F1335" s="64">
        <v>0</v>
      </c>
      <c r="G1335" s="64">
        <v>0</v>
      </c>
      <c r="H1335" s="64">
        <v>0</v>
      </c>
      <c r="I1335" s="64">
        <v>0</v>
      </c>
    </row>
    <row r="1336" spans="1:14" s="127" customFormat="1" ht="13" x14ac:dyDescent="0.3">
      <c r="A1336" s="134" t="s">
        <v>53</v>
      </c>
      <c r="B1336" s="125" t="s">
        <v>21</v>
      </c>
      <c r="C1336" s="126">
        <f t="shared" si="307"/>
        <v>59</v>
      </c>
      <c r="D1336" s="126">
        <f>D1338+D1342</f>
        <v>59</v>
      </c>
      <c r="E1336" s="126">
        <f t="shared" ref="E1336:I1337" si="322">E1338+E1342</f>
        <v>0</v>
      </c>
      <c r="F1336" s="126">
        <f t="shared" si="322"/>
        <v>0</v>
      </c>
      <c r="G1336" s="126">
        <f t="shared" si="322"/>
        <v>0</v>
      </c>
      <c r="H1336" s="126">
        <f t="shared" si="322"/>
        <v>0</v>
      </c>
      <c r="I1336" s="126">
        <f t="shared" si="322"/>
        <v>0</v>
      </c>
    </row>
    <row r="1337" spans="1:14" s="127" customFormat="1" ht="13" x14ac:dyDescent="0.3">
      <c r="A1337" s="135"/>
      <c r="B1337" s="128" t="s">
        <v>22</v>
      </c>
      <c r="C1337" s="126">
        <f t="shared" si="307"/>
        <v>59</v>
      </c>
      <c r="D1337" s="126">
        <f>D1339+D1343</f>
        <v>59</v>
      </c>
      <c r="E1337" s="126">
        <f t="shared" si="322"/>
        <v>0</v>
      </c>
      <c r="F1337" s="126">
        <f t="shared" si="322"/>
        <v>0</v>
      </c>
      <c r="G1337" s="126">
        <f t="shared" si="322"/>
        <v>0</v>
      </c>
      <c r="H1337" s="126">
        <f t="shared" si="322"/>
        <v>0</v>
      </c>
      <c r="I1337" s="126">
        <f t="shared" si="322"/>
        <v>0</v>
      </c>
    </row>
    <row r="1338" spans="1:14" s="127" customFormat="1" ht="14" x14ac:dyDescent="0.3">
      <c r="A1338" s="330" t="s">
        <v>569</v>
      </c>
      <c r="B1338" s="125" t="s">
        <v>21</v>
      </c>
      <c r="C1338" s="126">
        <f t="shared" si="307"/>
        <v>49</v>
      </c>
      <c r="D1338" s="126">
        <f>D1340</f>
        <v>49</v>
      </c>
      <c r="E1338" s="126">
        <f t="shared" ref="E1338:I1339" si="323">E1340</f>
        <v>0</v>
      </c>
      <c r="F1338" s="126">
        <f t="shared" si="323"/>
        <v>0</v>
      </c>
      <c r="G1338" s="126">
        <f t="shared" si="323"/>
        <v>0</v>
      </c>
      <c r="H1338" s="126">
        <f t="shared" si="323"/>
        <v>0</v>
      </c>
      <c r="I1338" s="126">
        <f t="shared" si="323"/>
        <v>0</v>
      </c>
    </row>
    <row r="1339" spans="1:14" s="127" customFormat="1" ht="13" x14ac:dyDescent="0.3">
      <c r="A1339" s="135"/>
      <c r="B1339" s="128" t="s">
        <v>22</v>
      </c>
      <c r="C1339" s="126">
        <f t="shared" si="307"/>
        <v>49</v>
      </c>
      <c r="D1339" s="126">
        <f>D1341</f>
        <v>49</v>
      </c>
      <c r="E1339" s="126">
        <f t="shared" si="323"/>
        <v>0</v>
      </c>
      <c r="F1339" s="126">
        <f t="shared" si="323"/>
        <v>0</v>
      </c>
      <c r="G1339" s="126">
        <f t="shared" si="323"/>
        <v>0</v>
      </c>
      <c r="H1339" s="126">
        <f t="shared" si="323"/>
        <v>0</v>
      </c>
      <c r="I1339" s="126">
        <f t="shared" si="323"/>
        <v>0</v>
      </c>
    </row>
    <row r="1340" spans="1:14" s="212" customFormat="1" ht="14" x14ac:dyDescent="0.3">
      <c r="A1340" s="307" t="s">
        <v>346</v>
      </c>
      <c r="B1340" s="63" t="s">
        <v>21</v>
      </c>
      <c r="C1340" s="78">
        <f t="shared" si="307"/>
        <v>49</v>
      </c>
      <c r="D1340" s="64">
        <v>49</v>
      </c>
      <c r="E1340" s="64">
        <v>0</v>
      </c>
      <c r="F1340" s="64">
        <v>0</v>
      </c>
      <c r="G1340" s="64">
        <v>0</v>
      </c>
      <c r="H1340" s="64">
        <v>0</v>
      </c>
      <c r="I1340" s="64">
        <v>0</v>
      </c>
      <c r="J1340" s="718" t="s">
        <v>565</v>
      </c>
      <c r="K1340" s="719"/>
      <c r="L1340" s="719"/>
      <c r="M1340" s="719"/>
      <c r="N1340" s="719"/>
    </row>
    <row r="1341" spans="1:14" s="20" customFormat="1" x14ac:dyDescent="0.25">
      <c r="A1341" s="12"/>
      <c r="B1341" s="62" t="s">
        <v>22</v>
      </c>
      <c r="C1341" s="78">
        <f t="shared" si="307"/>
        <v>49</v>
      </c>
      <c r="D1341" s="64">
        <v>49</v>
      </c>
      <c r="E1341" s="64">
        <v>0</v>
      </c>
      <c r="F1341" s="64">
        <v>0</v>
      </c>
      <c r="G1341" s="64">
        <v>0</v>
      </c>
      <c r="H1341" s="64">
        <v>0</v>
      </c>
      <c r="I1341" s="64">
        <v>0</v>
      </c>
      <c r="J1341" s="720"/>
      <c r="K1341" s="721"/>
      <c r="L1341" s="721"/>
      <c r="M1341" s="721"/>
      <c r="N1341" s="721"/>
    </row>
    <row r="1342" spans="1:14" s="212" customFormat="1" ht="28" x14ac:dyDescent="0.3">
      <c r="A1342" s="302" t="s">
        <v>570</v>
      </c>
      <c r="B1342" s="298" t="s">
        <v>21</v>
      </c>
      <c r="C1342" s="126">
        <f t="shared" si="307"/>
        <v>10</v>
      </c>
      <c r="D1342" s="131">
        <f>D1344</f>
        <v>10</v>
      </c>
      <c r="E1342" s="131">
        <f t="shared" ref="E1342:I1343" si="324">E1344</f>
        <v>0</v>
      </c>
      <c r="F1342" s="131">
        <f t="shared" si="324"/>
        <v>0</v>
      </c>
      <c r="G1342" s="131">
        <f t="shared" si="324"/>
        <v>0</v>
      </c>
      <c r="H1342" s="131">
        <f t="shared" si="324"/>
        <v>0</v>
      </c>
      <c r="I1342" s="131">
        <f t="shared" si="324"/>
        <v>0</v>
      </c>
    </row>
    <row r="1343" spans="1:14" s="20" customFormat="1" ht="13" x14ac:dyDescent="0.3">
      <c r="A1343" s="12"/>
      <c r="B1343" s="62" t="s">
        <v>22</v>
      </c>
      <c r="C1343" s="126">
        <f t="shared" si="307"/>
        <v>10</v>
      </c>
      <c r="D1343" s="131">
        <f>D1345</f>
        <v>10</v>
      </c>
      <c r="E1343" s="131">
        <f t="shared" si="324"/>
        <v>0</v>
      </c>
      <c r="F1343" s="131">
        <f t="shared" si="324"/>
        <v>0</v>
      </c>
      <c r="G1343" s="131">
        <f t="shared" si="324"/>
        <v>0</v>
      </c>
      <c r="H1343" s="131">
        <f t="shared" si="324"/>
        <v>0</v>
      </c>
      <c r="I1343" s="131">
        <f t="shared" si="324"/>
        <v>0</v>
      </c>
    </row>
    <row r="1344" spans="1:14" s="212" customFormat="1" ht="14" x14ac:dyDescent="0.3">
      <c r="A1344" s="488" t="s">
        <v>347</v>
      </c>
      <c r="B1344" s="63" t="s">
        <v>21</v>
      </c>
      <c r="C1344" s="78">
        <f t="shared" si="307"/>
        <v>10</v>
      </c>
      <c r="D1344" s="64">
        <v>10</v>
      </c>
      <c r="E1344" s="64">
        <v>0</v>
      </c>
      <c r="F1344" s="64">
        <v>0</v>
      </c>
      <c r="G1344" s="64">
        <v>0</v>
      </c>
      <c r="H1344" s="64">
        <v>0</v>
      </c>
      <c r="I1344" s="64">
        <v>0</v>
      </c>
    </row>
    <row r="1345" spans="1:15" s="20" customFormat="1" x14ac:dyDescent="0.25">
      <c r="A1345" s="12"/>
      <c r="B1345" s="62" t="s">
        <v>22</v>
      </c>
      <c r="C1345" s="78">
        <f t="shared" si="307"/>
        <v>10</v>
      </c>
      <c r="D1345" s="64">
        <v>10</v>
      </c>
      <c r="E1345" s="64">
        <v>0</v>
      </c>
      <c r="F1345" s="64">
        <v>0</v>
      </c>
      <c r="G1345" s="64">
        <v>0</v>
      </c>
      <c r="H1345" s="64">
        <v>0</v>
      </c>
      <c r="I1345" s="64">
        <v>0</v>
      </c>
    </row>
    <row r="1346" spans="1:15" s="127" customFormat="1" ht="13" x14ac:dyDescent="0.3">
      <c r="A1346" s="113" t="s">
        <v>36</v>
      </c>
      <c r="B1346" s="125" t="s">
        <v>21</v>
      </c>
      <c r="C1346" s="126">
        <f t="shared" si="307"/>
        <v>398</v>
      </c>
      <c r="D1346" s="126">
        <f t="shared" ref="D1346:I1349" si="325">D1348</f>
        <v>10</v>
      </c>
      <c r="E1346" s="126">
        <f t="shared" si="325"/>
        <v>388</v>
      </c>
      <c r="F1346" s="126">
        <f t="shared" si="325"/>
        <v>0</v>
      </c>
      <c r="G1346" s="126">
        <f t="shared" si="325"/>
        <v>0</v>
      </c>
      <c r="H1346" s="126">
        <f t="shared" si="325"/>
        <v>0</v>
      </c>
      <c r="I1346" s="126">
        <f t="shared" si="325"/>
        <v>0</v>
      </c>
    </row>
    <row r="1347" spans="1:15" s="127" customFormat="1" ht="13" x14ac:dyDescent="0.3">
      <c r="A1347" s="151" t="s">
        <v>51</v>
      </c>
      <c r="B1347" s="128" t="s">
        <v>22</v>
      </c>
      <c r="C1347" s="126">
        <f t="shared" si="307"/>
        <v>398</v>
      </c>
      <c r="D1347" s="126">
        <f t="shared" si="325"/>
        <v>10</v>
      </c>
      <c r="E1347" s="126">
        <f t="shared" si="325"/>
        <v>388</v>
      </c>
      <c r="F1347" s="126">
        <f t="shared" si="325"/>
        <v>0</v>
      </c>
      <c r="G1347" s="126">
        <f t="shared" si="325"/>
        <v>0</v>
      </c>
      <c r="H1347" s="126">
        <f t="shared" si="325"/>
        <v>0</v>
      </c>
      <c r="I1347" s="126">
        <f t="shared" si="325"/>
        <v>0</v>
      </c>
    </row>
    <row r="1348" spans="1:15" s="102" customFormat="1" ht="13" x14ac:dyDescent="0.3">
      <c r="A1348" s="89" t="s">
        <v>78</v>
      </c>
      <c r="B1348" s="90" t="s">
        <v>21</v>
      </c>
      <c r="C1348" s="83">
        <f t="shared" si="307"/>
        <v>398</v>
      </c>
      <c r="D1348" s="83">
        <f t="shared" si="325"/>
        <v>10</v>
      </c>
      <c r="E1348" s="83">
        <f t="shared" si="325"/>
        <v>388</v>
      </c>
      <c r="F1348" s="83">
        <f t="shared" si="325"/>
        <v>0</v>
      </c>
      <c r="G1348" s="83">
        <f t="shared" si="325"/>
        <v>0</v>
      </c>
      <c r="H1348" s="83">
        <f t="shared" si="325"/>
        <v>0</v>
      </c>
      <c r="I1348" s="83">
        <f t="shared" si="325"/>
        <v>0</v>
      </c>
    </row>
    <row r="1349" spans="1:15" s="102" customFormat="1" ht="13" x14ac:dyDescent="0.3">
      <c r="A1349" s="91"/>
      <c r="B1349" s="166" t="s">
        <v>22</v>
      </c>
      <c r="C1349" s="83">
        <f t="shared" si="307"/>
        <v>398</v>
      </c>
      <c r="D1349" s="83">
        <f t="shared" si="325"/>
        <v>10</v>
      </c>
      <c r="E1349" s="83">
        <f t="shared" si="325"/>
        <v>388</v>
      </c>
      <c r="F1349" s="83">
        <f t="shared" si="325"/>
        <v>0</v>
      </c>
      <c r="G1349" s="83">
        <f t="shared" si="325"/>
        <v>0</v>
      </c>
      <c r="H1349" s="83">
        <f t="shared" si="325"/>
        <v>0</v>
      </c>
      <c r="I1349" s="83">
        <f t="shared" si="325"/>
        <v>0</v>
      </c>
    </row>
    <row r="1350" spans="1:15" s="102" customFormat="1" x14ac:dyDescent="0.25">
      <c r="A1350" s="92" t="s">
        <v>56</v>
      </c>
      <c r="B1350" s="82" t="s">
        <v>21</v>
      </c>
      <c r="C1350" s="83">
        <f t="shared" si="307"/>
        <v>398</v>
      </c>
      <c r="D1350" s="83">
        <f t="shared" ref="D1350:I1351" si="326">D1352+D1366</f>
        <v>10</v>
      </c>
      <c r="E1350" s="83">
        <f t="shared" si="326"/>
        <v>388</v>
      </c>
      <c r="F1350" s="83">
        <f t="shared" si="326"/>
        <v>0</v>
      </c>
      <c r="G1350" s="83">
        <f t="shared" si="326"/>
        <v>0</v>
      </c>
      <c r="H1350" s="83">
        <f t="shared" si="326"/>
        <v>0</v>
      </c>
      <c r="I1350" s="83">
        <f t="shared" si="326"/>
        <v>0</v>
      </c>
    </row>
    <row r="1351" spans="1:15" s="102" customFormat="1" x14ac:dyDescent="0.25">
      <c r="A1351" s="88"/>
      <c r="B1351" s="86" t="s">
        <v>22</v>
      </c>
      <c r="C1351" s="83">
        <f t="shared" si="307"/>
        <v>398</v>
      </c>
      <c r="D1351" s="83">
        <f t="shared" si="326"/>
        <v>10</v>
      </c>
      <c r="E1351" s="83">
        <f t="shared" si="326"/>
        <v>388</v>
      </c>
      <c r="F1351" s="83">
        <f t="shared" si="326"/>
        <v>0</v>
      </c>
      <c r="G1351" s="83">
        <f t="shared" si="326"/>
        <v>0</v>
      </c>
      <c r="H1351" s="83">
        <f t="shared" si="326"/>
        <v>0</v>
      </c>
      <c r="I1351" s="83">
        <f t="shared" si="326"/>
        <v>0</v>
      </c>
    </row>
    <row r="1352" spans="1:15" s="127" customFormat="1" ht="13" x14ac:dyDescent="0.3">
      <c r="A1352" s="134" t="s">
        <v>52</v>
      </c>
      <c r="B1352" s="125" t="s">
        <v>21</v>
      </c>
      <c r="C1352" s="126">
        <f t="shared" si="307"/>
        <v>388</v>
      </c>
      <c r="D1352" s="126">
        <f t="shared" ref="D1352:I1353" si="327">D1354+D1362</f>
        <v>0</v>
      </c>
      <c r="E1352" s="126">
        <f t="shared" si="327"/>
        <v>388</v>
      </c>
      <c r="F1352" s="126">
        <f t="shared" si="327"/>
        <v>0</v>
      </c>
      <c r="G1352" s="126">
        <f t="shared" si="327"/>
        <v>0</v>
      </c>
      <c r="H1352" s="126">
        <f t="shared" si="327"/>
        <v>0</v>
      </c>
      <c r="I1352" s="126">
        <f t="shared" si="327"/>
        <v>0</v>
      </c>
    </row>
    <row r="1353" spans="1:15" s="127" customFormat="1" ht="13" x14ac:dyDescent="0.3">
      <c r="A1353" s="135"/>
      <c r="B1353" s="128" t="s">
        <v>22</v>
      </c>
      <c r="C1353" s="126">
        <f t="shared" si="307"/>
        <v>388</v>
      </c>
      <c r="D1353" s="126">
        <f t="shared" si="327"/>
        <v>0</v>
      </c>
      <c r="E1353" s="126">
        <f t="shared" si="327"/>
        <v>388</v>
      </c>
      <c r="F1353" s="126">
        <f t="shared" si="327"/>
        <v>0</v>
      </c>
      <c r="G1353" s="126">
        <f t="shared" si="327"/>
        <v>0</v>
      </c>
      <c r="H1353" s="126">
        <f t="shared" si="327"/>
        <v>0</v>
      </c>
      <c r="I1353" s="126">
        <f t="shared" si="327"/>
        <v>0</v>
      </c>
    </row>
    <row r="1354" spans="1:15" s="150" customFormat="1" ht="13" x14ac:dyDescent="0.3">
      <c r="A1354" s="149" t="s">
        <v>573</v>
      </c>
      <c r="B1354" s="125" t="s">
        <v>21</v>
      </c>
      <c r="C1354" s="126">
        <f t="shared" ref="C1354:C1371" si="328">D1354+E1354+F1354+G1354+H1354+I1354</f>
        <v>338</v>
      </c>
      <c r="D1354" s="126">
        <f>D1356+D1358+D1360</f>
        <v>0</v>
      </c>
      <c r="E1354" s="126">
        <f t="shared" ref="E1354:I1354" si="329">E1356+E1358+E1360</f>
        <v>338</v>
      </c>
      <c r="F1354" s="126">
        <f t="shared" si="329"/>
        <v>0</v>
      </c>
      <c r="G1354" s="126">
        <f t="shared" si="329"/>
        <v>0</v>
      </c>
      <c r="H1354" s="126">
        <f t="shared" si="329"/>
        <v>0</v>
      </c>
      <c r="I1354" s="126">
        <f t="shared" si="329"/>
        <v>0</v>
      </c>
    </row>
    <row r="1355" spans="1:15" s="150" customFormat="1" ht="13" x14ac:dyDescent="0.3">
      <c r="A1355" s="135"/>
      <c r="B1355" s="128" t="s">
        <v>22</v>
      </c>
      <c r="C1355" s="126">
        <f t="shared" si="328"/>
        <v>338</v>
      </c>
      <c r="D1355" s="126">
        <f>D1357+D1359+D1361</f>
        <v>0</v>
      </c>
      <c r="E1355" s="126">
        <f t="shared" ref="E1355:I1355" si="330">E1357+E1359+E1361</f>
        <v>338</v>
      </c>
      <c r="F1355" s="126">
        <f t="shared" si="330"/>
        <v>0</v>
      </c>
      <c r="G1355" s="126">
        <f t="shared" si="330"/>
        <v>0</v>
      </c>
      <c r="H1355" s="126">
        <f t="shared" si="330"/>
        <v>0</v>
      </c>
      <c r="I1355" s="126">
        <f t="shared" si="330"/>
        <v>0</v>
      </c>
    </row>
    <row r="1356" spans="1:15" s="212" customFormat="1" ht="14" x14ac:dyDescent="0.3">
      <c r="A1356" s="435" t="s">
        <v>571</v>
      </c>
      <c r="B1356" s="63" t="s">
        <v>21</v>
      </c>
      <c r="C1356" s="64">
        <f t="shared" si="328"/>
        <v>160</v>
      </c>
      <c r="D1356" s="64">
        <v>0</v>
      </c>
      <c r="E1356" s="64">
        <v>160</v>
      </c>
      <c r="F1356" s="64">
        <v>0</v>
      </c>
      <c r="G1356" s="64">
        <v>0</v>
      </c>
      <c r="H1356" s="64">
        <v>0</v>
      </c>
      <c r="I1356" s="64">
        <v>0</v>
      </c>
      <c r="J1356" s="722"/>
      <c r="K1356" s="723"/>
      <c r="L1356" s="723"/>
      <c r="M1356" s="723"/>
      <c r="N1356" s="723"/>
      <c r="O1356" s="599"/>
    </row>
    <row r="1357" spans="1:15" s="212" customFormat="1" x14ac:dyDescent="0.25">
      <c r="A1357" s="12"/>
      <c r="B1357" s="62" t="s">
        <v>22</v>
      </c>
      <c r="C1357" s="64">
        <f t="shared" si="328"/>
        <v>160</v>
      </c>
      <c r="D1357" s="64">
        <v>0</v>
      </c>
      <c r="E1357" s="64">
        <v>160</v>
      </c>
      <c r="F1357" s="64">
        <v>0</v>
      </c>
      <c r="G1357" s="64">
        <v>0</v>
      </c>
      <c r="H1357" s="64">
        <v>0</v>
      </c>
      <c r="I1357" s="64">
        <v>0</v>
      </c>
      <c r="J1357" s="722"/>
      <c r="K1357" s="723"/>
      <c r="L1357" s="723"/>
      <c r="M1357" s="723"/>
      <c r="N1357" s="723"/>
      <c r="O1357" s="599"/>
    </row>
    <row r="1358" spans="1:15" s="212" customFormat="1" ht="14" x14ac:dyDescent="0.3">
      <c r="A1358" s="435" t="s">
        <v>572</v>
      </c>
      <c r="B1358" s="63" t="s">
        <v>21</v>
      </c>
      <c r="C1358" s="64">
        <f t="shared" si="328"/>
        <v>145</v>
      </c>
      <c r="D1358" s="64">
        <v>0</v>
      </c>
      <c r="E1358" s="64">
        <f>180-35</f>
        <v>145</v>
      </c>
      <c r="F1358" s="64">
        <v>0</v>
      </c>
      <c r="G1358" s="64">
        <v>0</v>
      </c>
      <c r="H1358" s="64">
        <v>0</v>
      </c>
      <c r="I1358" s="64">
        <v>0</v>
      </c>
      <c r="J1358" s="722"/>
      <c r="K1358" s="723"/>
      <c r="L1358" s="723"/>
      <c r="M1358" s="723"/>
      <c r="N1358" s="723"/>
      <c r="O1358" s="599"/>
    </row>
    <row r="1359" spans="1:15" s="212" customFormat="1" x14ac:dyDescent="0.25">
      <c r="A1359" s="12"/>
      <c r="B1359" s="62" t="s">
        <v>22</v>
      </c>
      <c r="C1359" s="64">
        <f t="shared" si="328"/>
        <v>145</v>
      </c>
      <c r="D1359" s="64">
        <v>0</v>
      </c>
      <c r="E1359" s="64">
        <f>180-35</f>
        <v>145</v>
      </c>
      <c r="F1359" s="64">
        <v>0</v>
      </c>
      <c r="G1359" s="64">
        <v>0</v>
      </c>
      <c r="H1359" s="64">
        <v>0</v>
      </c>
      <c r="I1359" s="64">
        <v>0</v>
      </c>
      <c r="J1359" s="722"/>
      <c r="K1359" s="723"/>
      <c r="L1359" s="723"/>
      <c r="M1359" s="723"/>
      <c r="N1359" s="723"/>
      <c r="O1359" s="599"/>
    </row>
    <row r="1360" spans="1:15" s="212" customFormat="1" ht="14" x14ac:dyDescent="0.3">
      <c r="A1360" s="435" t="s">
        <v>920</v>
      </c>
      <c r="B1360" s="63" t="s">
        <v>21</v>
      </c>
      <c r="C1360" s="64">
        <f t="shared" ref="C1360:C1361" si="331">D1360+E1360+F1360+G1360+H1360+I1360</f>
        <v>33</v>
      </c>
      <c r="D1360" s="64">
        <v>0</v>
      </c>
      <c r="E1360" s="64">
        <v>33</v>
      </c>
      <c r="F1360" s="64">
        <v>0</v>
      </c>
      <c r="G1360" s="64">
        <v>0</v>
      </c>
      <c r="H1360" s="64">
        <v>0</v>
      </c>
      <c r="I1360" s="64">
        <v>0</v>
      </c>
      <c r="J1360" s="722"/>
      <c r="K1360" s="723"/>
      <c r="L1360" s="723"/>
      <c r="M1360" s="723"/>
      <c r="N1360" s="723"/>
      <c r="O1360" s="599"/>
    </row>
    <row r="1361" spans="1:15" s="212" customFormat="1" x14ac:dyDescent="0.25">
      <c r="A1361" s="12"/>
      <c r="B1361" s="62" t="s">
        <v>22</v>
      </c>
      <c r="C1361" s="64">
        <f t="shared" si="331"/>
        <v>33</v>
      </c>
      <c r="D1361" s="64">
        <v>0</v>
      </c>
      <c r="E1361" s="64">
        <v>33</v>
      </c>
      <c r="F1361" s="64">
        <v>0</v>
      </c>
      <c r="G1361" s="64">
        <v>0</v>
      </c>
      <c r="H1361" s="64">
        <v>0</v>
      </c>
      <c r="I1361" s="64">
        <v>0</v>
      </c>
      <c r="J1361" s="722"/>
      <c r="K1361" s="723"/>
      <c r="L1361" s="723"/>
      <c r="M1361" s="723"/>
      <c r="N1361" s="723"/>
      <c r="O1361" s="599"/>
    </row>
    <row r="1362" spans="1:15" s="150" customFormat="1" ht="13" x14ac:dyDescent="0.3">
      <c r="A1362" s="149" t="s">
        <v>574</v>
      </c>
      <c r="B1362" s="125" t="s">
        <v>21</v>
      </c>
      <c r="C1362" s="126">
        <f t="shared" si="328"/>
        <v>50</v>
      </c>
      <c r="D1362" s="126">
        <f>D1364</f>
        <v>0</v>
      </c>
      <c r="E1362" s="126">
        <f t="shared" ref="E1362:I1363" si="332">E1364</f>
        <v>50</v>
      </c>
      <c r="F1362" s="126">
        <f t="shared" si="332"/>
        <v>0</v>
      </c>
      <c r="G1362" s="126">
        <f t="shared" si="332"/>
        <v>0</v>
      </c>
      <c r="H1362" s="126">
        <f t="shared" si="332"/>
        <v>0</v>
      </c>
      <c r="I1362" s="126">
        <f t="shared" si="332"/>
        <v>0</v>
      </c>
    </row>
    <row r="1363" spans="1:15" s="150" customFormat="1" ht="13" x14ac:dyDescent="0.3">
      <c r="A1363" s="135"/>
      <c r="B1363" s="128" t="s">
        <v>22</v>
      </c>
      <c r="C1363" s="126">
        <f t="shared" si="328"/>
        <v>50</v>
      </c>
      <c r="D1363" s="126">
        <f>D1365</f>
        <v>0</v>
      </c>
      <c r="E1363" s="126">
        <f t="shared" si="332"/>
        <v>50</v>
      </c>
      <c r="F1363" s="126">
        <f t="shared" si="332"/>
        <v>0</v>
      </c>
      <c r="G1363" s="126">
        <f t="shared" si="332"/>
        <v>0</v>
      </c>
      <c r="H1363" s="126">
        <f t="shared" si="332"/>
        <v>0</v>
      </c>
      <c r="I1363" s="126">
        <f t="shared" si="332"/>
        <v>0</v>
      </c>
    </row>
    <row r="1364" spans="1:15" s="212" customFormat="1" ht="14" x14ac:dyDescent="0.3">
      <c r="A1364" s="487" t="s">
        <v>575</v>
      </c>
      <c r="B1364" s="63" t="s">
        <v>21</v>
      </c>
      <c r="C1364" s="64">
        <f t="shared" si="328"/>
        <v>50</v>
      </c>
      <c r="D1364" s="64">
        <v>0</v>
      </c>
      <c r="E1364" s="64">
        <v>50</v>
      </c>
      <c r="F1364" s="64">
        <v>0</v>
      </c>
      <c r="G1364" s="64">
        <v>0</v>
      </c>
      <c r="H1364" s="64">
        <v>0</v>
      </c>
      <c r="I1364" s="64">
        <v>0</v>
      </c>
      <c r="J1364" s="722"/>
      <c r="K1364" s="723"/>
      <c r="L1364" s="723"/>
      <c r="M1364" s="723"/>
      <c r="N1364" s="723"/>
      <c r="O1364" s="599"/>
    </row>
    <row r="1365" spans="1:15" s="212" customFormat="1" x14ac:dyDescent="0.25">
      <c r="A1365" s="12"/>
      <c r="B1365" s="62" t="s">
        <v>22</v>
      </c>
      <c r="C1365" s="64">
        <f t="shared" si="328"/>
        <v>50</v>
      </c>
      <c r="D1365" s="64">
        <v>0</v>
      </c>
      <c r="E1365" s="64">
        <v>50</v>
      </c>
      <c r="F1365" s="64">
        <v>0</v>
      </c>
      <c r="G1365" s="64">
        <v>0</v>
      </c>
      <c r="H1365" s="64">
        <v>0</v>
      </c>
      <c r="I1365" s="64">
        <v>0</v>
      </c>
      <c r="J1365" s="722"/>
      <c r="K1365" s="723"/>
      <c r="L1365" s="723"/>
      <c r="M1365" s="723"/>
      <c r="N1365" s="723"/>
      <c r="O1365" s="599"/>
    </row>
    <row r="1366" spans="1:15" s="127" customFormat="1" ht="16.5" customHeight="1" x14ac:dyDescent="0.3">
      <c r="A1366" s="149" t="s">
        <v>55</v>
      </c>
      <c r="B1366" s="125" t="s">
        <v>21</v>
      </c>
      <c r="C1366" s="126">
        <f t="shared" si="328"/>
        <v>10</v>
      </c>
      <c r="D1366" s="126">
        <f>D1368</f>
        <v>10</v>
      </c>
      <c r="E1366" s="126">
        <f t="shared" ref="E1366:I1369" si="333">E1368</f>
        <v>0</v>
      </c>
      <c r="F1366" s="126">
        <f t="shared" si="333"/>
        <v>0</v>
      </c>
      <c r="G1366" s="126">
        <f t="shared" si="333"/>
        <v>0</v>
      </c>
      <c r="H1366" s="126">
        <f t="shared" si="333"/>
        <v>0</v>
      </c>
      <c r="I1366" s="126">
        <f t="shared" si="333"/>
        <v>0</v>
      </c>
    </row>
    <row r="1367" spans="1:15" s="127" customFormat="1" ht="13" x14ac:dyDescent="0.3">
      <c r="A1367" s="135"/>
      <c r="B1367" s="128" t="s">
        <v>22</v>
      </c>
      <c r="C1367" s="126">
        <f t="shared" si="328"/>
        <v>10</v>
      </c>
      <c r="D1367" s="126">
        <f>D1369</f>
        <v>10</v>
      </c>
      <c r="E1367" s="126">
        <f t="shared" si="333"/>
        <v>0</v>
      </c>
      <c r="F1367" s="126">
        <f t="shared" si="333"/>
        <v>0</v>
      </c>
      <c r="G1367" s="126">
        <f t="shared" si="333"/>
        <v>0</v>
      </c>
      <c r="H1367" s="126">
        <f t="shared" si="333"/>
        <v>0</v>
      </c>
      <c r="I1367" s="126">
        <f t="shared" si="333"/>
        <v>0</v>
      </c>
    </row>
    <row r="1368" spans="1:15" s="127" customFormat="1" ht="14" x14ac:dyDescent="0.3">
      <c r="A1368" s="329" t="s">
        <v>342</v>
      </c>
      <c r="B1368" s="125" t="s">
        <v>21</v>
      </c>
      <c r="C1368" s="126">
        <f t="shared" si="328"/>
        <v>10</v>
      </c>
      <c r="D1368" s="126">
        <f>D1370</f>
        <v>10</v>
      </c>
      <c r="E1368" s="126">
        <f t="shared" si="333"/>
        <v>0</v>
      </c>
      <c r="F1368" s="126">
        <f t="shared" si="333"/>
        <v>0</v>
      </c>
      <c r="G1368" s="126">
        <f t="shared" si="333"/>
        <v>0</v>
      </c>
      <c r="H1368" s="126">
        <f t="shared" si="333"/>
        <v>0</v>
      </c>
      <c r="I1368" s="126">
        <f t="shared" si="333"/>
        <v>0</v>
      </c>
    </row>
    <row r="1369" spans="1:15" s="127" customFormat="1" ht="13" x14ac:dyDescent="0.3">
      <c r="A1369" s="135"/>
      <c r="B1369" s="128" t="s">
        <v>22</v>
      </c>
      <c r="C1369" s="126">
        <f t="shared" si="328"/>
        <v>10</v>
      </c>
      <c r="D1369" s="126">
        <f>D1371</f>
        <v>10</v>
      </c>
      <c r="E1369" s="126">
        <f t="shared" si="333"/>
        <v>0</v>
      </c>
      <c r="F1369" s="126">
        <f t="shared" si="333"/>
        <v>0</v>
      </c>
      <c r="G1369" s="126">
        <f t="shared" si="333"/>
        <v>0</v>
      </c>
      <c r="H1369" s="126">
        <f t="shared" si="333"/>
        <v>0</v>
      </c>
      <c r="I1369" s="126">
        <f t="shared" si="333"/>
        <v>0</v>
      </c>
    </row>
    <row r="1370" spans="1:15" s="212" customFormat="1" ht="14" x14ac:dyDescent="0.3">
      <c r="A1370" s="488" t="s">
        <v>343</v>
      </c>
      <c r="B1370" s="63" t="s">
        <v>21</v>
      </c>
      <c r="C1370" s="78">
        <f t="shared" si="328"/>
        <v>10</v>
      </c>
      <c r="D1370" s="64">
        <v>10</v>
      </c>
      <c r="E1370" s="64">
        <v>0</v>
      </c>
      <c r="F1370" s="64">
        <v>0</v>
      </c>
      <c r="G1370" s="64">
        <v>0</v>
      </c>
      <c r="H1370" s="64">
        <v>0</v>
      </c>
      <c r="I1370" s="64">
        <v>0</v>
      </c>
    </row>
    <row r="1371" spans="1:15" s="212" customFormat="1" x14ac:dyDescent="0.25">
      <c r="A1371" s="12"/>
      <c r="B1371" s="62" t="s">
        <v>22</v>
      </c>
      <c r="C1371" s="78">
        <f t="shared" si="328"/>
        <v>10</v>
      </c>
      <c r="D1371" s="64">
        <v>10</v>
      </c>
      <c r="E1371" s="64">
        <v>0</v>
      </c>
      <c r="F1371" s="64">
        <v>0</v>
      </c>
      <c r="G1371" s="64">
        <v>0</v>
      </c>
      <c r="H1371" s="64">
        <v>0</v>
      </c>
      <c r="I1371" s="64">
        <v>0</v>
      </c>
    </row>
    <row r="1372" spans="1:15" ht="13" x14ac:dyDescent="0.3">
      <c r="A1372" s="686" t="s">
        <v>80</v>
      </c>
      <c r="B1372" s="688"/>
      <c r="C1372" s="688"/>
      <c r="D1372" s="688"/>
      <c r="E1372" s="688"/>
      <c r="F1372" s="688"/>
      <c r="G1372" s="688"/>
      <c r="H1372" s="688"/>
      <c r="I1372" s="689"/>
    </row>
    <row r="1373" spans="1:15" x14ac:dyDescent="0.25">
      <c r="A1373" s="31" t="s">
        <v>24</v>
      </c>
      <c r="B1373" s="162" t="s">
        <v>21</v>
      </c>
      <c r="C1373" s="84">
        <f t="shared" ref="C1373:C1386" si="334">D1373+E1373+F1373+G1373+H1373+I1373</f>
        <v>1585</v>
      </c>
      <c r="D1373" s="72">
        <f t="shared" ref="D1373:I1380" si="335">D1375</f>
        <v>1165</v>
      </c>
      <c r="E1373" s="72">
        <f t="shared" si="335"/>
        <v>420</v>
      </c>
      <c r="F1373" s="72">
        <f t="shared" si="335"/>
        <v>0</v>
      </c>
      <c r="G1373" s="72">
        <f t="shared" si="335"/>
        <v>0</v>
      </c>
      <c r="H1373" s="72">
        <f t="shared" si="335"/>
        <v>0</v>
      </c>
      <c r="I1373" s="72">
        <f t="shared" si="335"/>
        <v>0</v>
      </c>
    </row>
    <row r="1374" spans="1:15" x14ac:dyDescent="0.25">
      <c r="A1374" s="21" t="s">
        <v>48</v>
      </c>
      <c r="B1374" s="4" t="s">
        <v>22</v>
      </c>
      <c r="C1374" s="84">
        <f t="shared" si="334"/>
        <v>1585</v>
      </c>
      <c r="D1374" s="72">
        <f t="shared" si="335"/>
        <v>1165</v>
      </c>
      <c r="E1374" s="72">
        <f t="shared" si="335"/>
        <v>420</v>
      </c>
      <c r="F1374" s="72">
        <f t="shared" si="335"/>
        <v>0</v>
      </c>
      <c r="G1374" s="72">
        <f t="shared" si="335"/>
        <v>0</v>
      </c>
      <c r="H1374" s="72">
        <f t="shared" si="335"/>
        <v>0</v>
      </c>
      <c r="I1374" s="72">
        <f t="shared" si="335"/>
        <v>0</v>
      </c>
    </row>
    <row r="1375" spans="1:15" ht="13" x14ac:dyDescent="0.3">
      <c r="A1375" s="58" t="s">
        <v>69</v>
      </c>
      <c r="B1375" s="24" t="s">
        <v>21</v>
      </c>
      <c r="C1375" s="84">
        <f t="shared" si="334"/>
        <v>1585</v>
      </c>
      <c r="D1375" s="72">
        <f t="shared" si="335"/>
        <v>1165</v>
      </c>
      <c r="E1375" s="72">
        <f t="shared" si="335"/>
        <v>420</v>
      </c>
      <c r="F1375" s="72">
        <f t="shared" si="335"/>
        <v>0</v>
      </c>
      <c r="G1375" s="72">
        <f t="shared" si="335"/>
        <v>0</v>
      </c>
      <c r="H1375" s="72">
        <f t="shared" si="335"/>
        <v>0</v>
      </c>
      <c r="I1375" s="72">
        <f t="shared" si="335"/>
        <v>0</v>
      </c>
    </row>
    <row r="1376" spans="1:15" x14ac:dyDescent="0.25">
      <c r="A1376" s="21" t="s">
        <v>60</v>
      </c>
      <c r="B1376" s="26" t="s">
        <v>22</v>
      </c>
      <c r="C1376" s="84">
        <f t="shared" si="334"/>
        <v>1585</v>
      </c>
      <c r="D1376" s="72">
        <f t="shared" si="335"/>
        <v>1165</v>
      </c>
      <c r="E1376" s="72">
        <f t="shared" si="335"/>
        <v>420</v>
      </c>
      <c r="F1376" s="72">
        <f t="shared" si="335"/>
        <v>0</v>
      </c>
      <c r="G1376" s="72">
        <f t="shared" si="335"/>
        <v>0</v>
      </c>
      <c r="H1376" s="72">
        <f t="shared" si="335"/>
        <v>0</v>
      </c>
      <c r="I1376" s="72">
        <f t="shared" si="335"/>
        <v>0</v>
      </c>
    </row>
    <row r="1377" spans="1:9" ht="13" x14ac:dyDescent="0.3">
      <c r="A1377" s="19" t="s">
        <v>78</v>
      </c>
      <c r="B1377" s="3" t="s">
        <v>21</v>
      </c>
      <c r="C1377" s="84">
        <f t="shared" si="334"/>
        <v>1585</v>
      </c>
      <c r="D1377" s="72">
        <f t="shared" si="335"/>
        <v>1165</v>
      </c>
      <c r="E1377" s="72">
        <f t="shared" si="335"/>
        <v>420</v>
      </c>
      <c r="F1377" s="72">
        <f t="shared" si="335"/>
        <v>0</v>
      </c>
      <c r="G1377" s="72">
        <f t="shared" si="335"/>
        <v>0</v>
      </c>
      <c r="H1377" s="72">
        <f t="shared" si="335"/>
        <v>0</v>
      </c>
      <c r="I1377" s="72">
        <f t="shared" si="335"/>
        <v>0</v>
      </c>
    </row>
    <row r="1378" spans="1:9" ht="13" x14ac:dyDescent="0.3">
      <c r="A1378" s="16"/>
      <c r="B1378" s="4" t="s">
        <v>22</v>
      </c>
      <c r="C1378" s="84">
        <f t="shared" si="334"/>
        <v>1585</v>
      </c>
      <c r="D1378" s="72">
        <f t="shared" si="335"/>
        <v>1165</v>
      </c>
      <c r="E1378" s="72">
        <f t="shared" si="335"/>
        <v>420</v>
      </c>
      <c r="F1378" s="72">
        <f t="shared" si="335"/>
        <v>0</v>
      </c>
      <c r="G1378" s="72">
        <f t="shared" si="335"/>
        <v>0</v>
      </c>
      <c r="H1378" s="72">
        <f t="shared" si="335"/>
        <v>0</v>
      </c>
      <c r="I1378" s="72">
        <f t="shared" si="335"/>
        <v>0</v>
      </c>
    </row>
    <row r="1379" spans="1:9" x14ac:dyDescent="0.25">
      <c r="A1379" s="28" t="s">
        <v>56</v>
      </c>
      <c r="B1379" s="25" t="s">
        <v>21</v>
      </c>
      <c r="C1379" s="84">
        <f t="shared" si="334"/>
        <v>1585</v>
      </c>
      <c r="D1379" s="72">
        <f t="shared" si="335"/>
        <v>1165</v>
      </c>
      <c r="E1379" s="72">
        <f t="shared" si="335"/>
        <v>420</v>
      </c>
      <c r="F1379" s="72">
        <f t="shared" si="335"/>
        <v>0</v>
      </c>
      <c r="G1379" s="72">
        <f t="shared" si="335"/>
        <v>0</v>
      </c>
      <c r="H1379" s="72">
        <f t="shared" si="335"/>
        <v>0</v>
      </c>
      <c r="I1379" s="72">
        <f t="shared" si="335"/>
        <v>0</v>
      </c>
    </row>
    <row r="1380" spans="1:9" x14ac:dyDescent="0.25">
      <c r="A1380" s="10"/>
      <c r="B1380" s="33" t="s">
        <v>22</v>
      </c>
      <c r="C1380" s="84">
        <f t="shared" si="334"/>
        <v>1585</v>
      </c>
      <c r="D1380" s="72">
        <f t="shared" si="335"/>
        <v>1165</v>
      </c>
      <c r="E1380" s="72">
        <f t="shared" si="335"/>
        <v>420</v>
      </c>
      <c r="F1380" s="72">
        <f t="shared" si="335"/>
        <v>0</v>
      </c>
      <c r="G1380" s="72">
        <f t="shared" si="335"/>
        <v>0</v>
      </c>
      <c r="H1380" s="72">
        <f t="shared" si="335"/>
        <v>0</v>
      </c>
      <c r="I1380" s="72">
        <f t="shared" si="335"/>
        <v>0</v>
      </c>
    </row>
    <row r="1381" spans="1:9" s="95" customFormat="1" ht="13" x14ac:dyDescent="0.3">
      <c r="A1381" s="96" t="s">
        <v>52</v>
      </c>
      <c r="B1381" s="130" t="s">
        <v>21</v>
      </c>
      <c r="C1381" s="84">
        <f t="shared" si="334"/>
        <v>1585</v>
      </c>
      <c r="D1381" s="192">
        <f>D1383+D1385</f>
        <v>1165</v>
      </c>
      <c r="E1381" s="192">
        <f t="shared" ref="E1381:I1382" si="336">E1383+E1385</f>
        <v>420</v>
      </c>
      <c r="F1381" s="192">
        <f t="shared" si="336"/>
        <v>0</v>
      </c>
      <c r="G1381" s="192">
        <f t="shared" si="336"/>
        <v>0</v>
      </c>
      <c r="H1381" s="192">
        <f t="shared" si="336"/>
        <v>0</v>
      </c>
      <c r="I1381" s="192">
        <f t="shared" si="336"/>
        <v>0</v>
      </c>
    </row>
    <row r="1382" spans="1:9" s="95" customFormat="1" ht="13" x14ac:dyDescent="0.3">
      <c r="A1382" s="132"/>
      <c r="B1382" s="133" t="s">
        <v>22</v>
      </c>
      <c r="C1382" s="84">
        <f t="shared" si="334"/>
        <v>1585</v>
      </c>
      <c r="D1382" s="192">
        <f>D1384+D1386</f>
        <v>1165</v>
      </c>
      <c r="E1382" s="192">
        <f t="shared" si="336"/>
        <v>420</v>
      </c>
      <c r="F1382" s="192">
        <f t="shared" si="336"/>
        <v>0</v>
      </c>
      <c r="G1382" s="192">
        <f t="shared" si="336"/>
        <v>0</v>
      </c>
      <c r="H1382" s="192">
        <f t="shared" si="336"/>
        <v>0</v>
      </c>
      <c r="I1382" s="192">
        <f t="shared" si="336"/>
        <v>0</v>
      </c>
    </row>
    <row r="1383" spans="1:9" s="208" customFormat="1" ht="14" x14ac:dyDescent="0.25">
      <c r="A1383" s="485" t="s">
        <v>381</v>
      </c>
      <c r="B1383" s="117" t="s">
        <v>21</v>
      </c>
      <c r="C1383" s="78">
        <f t="shared" si="334"/>
        <v>1165</v>
      </c>
      <c r="D1383" s="78">
        <v>1165</v>
      </c>
      <c r="E1383" s="64">
        <v>0</v>
      </c>
      <c r="F1383" s="78">
        <v>0</v>
      </c>
      <c r="G1383" s="78">
        <v>0</v>
      </c>
      <c r="H1383" s="78">
        <v>0</v>
      </c>
      <c r="I1383" s="78">
        <v>0</v>
      </c>
    </row>
    <row r="1384" spans="1:9" s="103" customFormat="1" x14ac:dyDescent="0.25">
      <c r="A1384" s="88"/>
      <c r="B1384" s="108" t="s">
        <v>22</v>
      </c>
      <c r="C1384" s="84">
        <f t="shared" si="334"/>
        <v>1165</v>
      </c>
      <c r="D1384" s="84">
        <v>1165</v>
      </c>
      <c r="E1384" s="72">
        <v>0</v>
      </c>
      <c r="F1384" s="84">
        <v>0</v>
      </c>
      <c r="G1384" s="84">
        <v>0</v>
      </c>
      <c r="H1384" s="84">
        <v>0</v>
      </c>
      <c r="I1384" s="84">
        <v>0</v>
      </c>
    </row>
    <row r="1385" spans="1:9" s="208" customFormat="1" ht="14" x14ac:dyDescent="0.25">
      <c r="A1385" s="486" t="s">
        <v>576</v>
      </c>
      <c r="B1385" s="117" t="s">
        <v>21</v>
      </c>
      <c r="C1385" s="78">
        <f t="shared" si="334"/>
        <v>420</v>
      </c>
      <c r="D1385" s="78">
        <v>0</v>
      </c>
      <c r="E1385" s="64">
        <v>420</v>
      </c>
      <c r="F1385" s="78">
        <v>0</v>
      </c>
      <c r="G1385" s="78">
        <v>0</v>
      </c>
      <c r="H1385" s="78">
        <v>0</v>
      </c>
      <c r="I1385" s="78">
        <v>0</v>
      </c>
    </row>
    <row r="1386" spans="1:9" s="103" customFormat="1" x14ac:dyDescent="0.25">
      <c r="A1386" s="88"/>
      <c r="B1386" s="108" t="s">
        <v>22</v>
      </c>
      <c r="C1386" s="84">
        <f t="shared" si="334"/>
        <v>420</v>
      </c>
      <c r="D1386" s="84">
        <v>0</v>
      </c>
      <c r="E1386" s="72">
        <v>420</v>
      </c>
      <c r="F1386" s="84">
        <v>0</v>
      </c>
      <c r="G1386" s="84">
        <v>0</v>
      </c>
      <c r="H1386" s="84">
        <v>0</v>
      </c>
      <c r="I1386" s="84">
        <v>0</v>
      </c>
    </row>
    <row r="1387" spans="1:9" ht="13" x14ac:dyDescent="0.3">
      <c r="A1387" s="693" t="s">
        <v>39</v>
      </c>
      <c r="B1387" s="694"/>
      <c r="C1387" s="694"/>
      <c r="D1387" s="694"/>
      <c r="E1387" s="694"/>
      <c r="F1387" s="694"/>
      <c r="G1387" s="694"/>
      <c r="H1387" s="694"/>
      <c r="I1387" s="695"/>
    </row>
    <row r="1388" spans="1:9" ht="13" x14ac:dyDescent="0.3">
      <c r="A1388" s="621" t="s">
        <v>24</v>
      </c>
      <c r="B1388" s="622"/>
      <c r="C1388" s="622"/>
      <c r="D1388" s="622"/>
      <c r="E1388" s="622"/>
      <c r="F1388" s="622"/>
      <c r="G1388" s="622"/>
      <c r="H1388" s="622"/>
      <c r="I1388" s="623"/>
    </row>
    <row r="1389" spans="1:9" x14ac:dyDescent="0.25">
      <c r="A1389" s="7" t="s">
        <v>31</v>
      </c>
      <c r="B1389" s="3" t="s">
        <v>21</v>
      </c>
      <c r="C1389" s="52">
        <f t="shared" ref="C1389:C1408" si="337">D1389+E1389+F1389+G1389+H1389+I1389</f>
        <v>28245.546999999999</v>
      </c>
      <c r="D1389" s="52">
        <f t="shared" ref="D1389:I1390" si="338">D1391+D1401</f>
        <v>8308.0669999999991</v>
      </c>
      <c r="E1389" s="52">
        <f t="shared" si="338"/>
        <v>12206.8</v>
      </c>
      <c r="F1389" s="52">
        <f t="shared" si="338"/>
        <v>249</v>
      </c>
      <c r="G1389" s="52">
        <f t="shared" si="338"/>
        <v>1550</v>
      </c>
      <c r="H1389" s="52">
        <f t="shared" si="338"/>
        <v>0</v>
      </c>
      <c r="I1389" s="52">
        <f t="shared" si="338"/>
        <v>5931.68</v>
      </c>
    </row>
    <row r="1390" spans="1:9" ht="13" thickBot="1" x14ac:dyDescent="0.3">
      <c r="A1390" s="8"/>
      <c r="B1390" s="9" t="s">
        <v>22</v>
      </c>
      <c r="C1390" s="52">
        <f t="shared" si="337"/>
        <v>28245.546999999999</v>
      </c>
      <c r="D1390" s="52">
        <f t="shared" si="338"/>
        <v>8308.0669999999991</v>
      </c>
      <c r="E1390" s="64">
        <f t="shared" si="338"/>
        <v>12206.8</v>
      </c>
      <c r="F1390" s="52">
        <f t="shared" si="338"/>
        <v>249</v>
      </c>
      <c r="G1390" s="52">
        <f t="shared" si="338"/>
        <v>1550</v>
      </c>
      <c r="H1390" s="52">
        <f t="shared" si="338"/>
        <v>0</v>
      </c>
      <c r="I1390" s="52">
        <f t="shared" si="338"/>
        <v>5931.68</v>
      </c>
    </row>
    <row r="1391" spans="1:9" ht="13" x14ac:dyDescent="0.3">
      <c r="A1391" s="14" t="s">
        <v>37</v>
      </c>
      <c r="B1391" s="3" t="s">
        <v>21</v>
      </c>
      <c r="C1391" s="52">
        <f t="shared" si="337"/>
        <v>17709.199999999997</v>
      </c>
      <c r="D1391" s="52">
        <f>D1393+D1395</f>
        <v>5014.9599999999991</v>
      </c>
      <c r="E1391" s="52">
        <f t="shared" ref="E1391:I1392" si="339">E1393+E1395</f>
        <v>10170.799999999999</v>
      </c>
      <c r="F1391" s="52">
        <f t="shared" si="339"/>
        <v>249</v>
      </c>
      <c r="G1391" s="52">
        <f t="shared" si="339"/>
        <v>1550</v>
      </c>
      <c r="H1391" s="52">
        <f t="shared" si="339"/>
        <v>0</v>
      </c>
      <c r="I1391" s="52">
        <f t="shared" si="339"/>
        <v>724.44</v>
      </c>
    </row>
    <row r="1392" spans="1:9" x14ac:dyDescent="0.25">
      <c r="A1392" s="10" t="s">
        <v>28</v>
      </c>
      <c r="B1392" s="4" t="s">
        <v>22</v>
      </c>
      <c r="C1392" s="52">
        <f t="shared" si="337"/>
        <v>17709.199999999997</v>
      </c>
      <c r="D1392" s="52">
        <f>D1394+D1396</f>
        <v>5014.9599999999991</v>
      </c>
      <c r="E1392" s="52">
        <f t="shared" si="339"/>
        <v>10170.799999999999</v>
      </c>
      <c r="F1392" s="52">
        <f t="shared" si="339"/>
        <v>249</v>
      </c>
      <c r="G1392" s="52">
        <f t="shared" si="339"/>
        <v>1550</v>
      </c>
      <c r="H1392" s="52">
        <f t="shared" si="339"/>
        <v>0</v>
      </c>
      <c r="I1392" s="52">
        <f t="shared" si="339"/>
        <v>724.44</v>
      </c>
    </row>
    <row r="1393" spans="1:9" ht="26" x14ac:dyDescent="0.3">
      <c r="A1393" s="183" t="s">
        <v>11</v>
      </c>
      <c r="B1393" s="63" t="s">
        <v>21</v>
      </c>
      <c r="C1393" s="52">
        <f>D1393+E1393+F1393+G1393+H1393+I1393</f>
        <v>4557</v>
      </c>
      <c r="D1393" s="52">
        <f>D1951</f>
        <v>2509</v>
      </c>
      <c r="E1393" s="52">
        <f t="shared" ref="E1393:I1394" si="340">E1951</f>
        <v>249</v>
      </c>
      <c r="F1393" s="52">
        <f t="shared" si="340"/>
        <v>249</v>
      </c>
      <c r="G1393" s="52">
        <f t="shared" si="340"/>
        <v>1550</v>
      </c>
      <c r="H1393" s="52">
        <f t="shared" si="340"/>
        <v>0</v>
      </c>
      <c r="I1393" s="52">
        <f t="shared" si="340"/>
        <v>0</v>
      </c>
    </row>
    <row r="1394" spans="1:9" ht="13" x14ac:dyDescent="0.3">
      <c r="A1394" s="16"/>
      <c r="B1394" s="62" t="s">
        <v>22</v>
      </c>
      <c r="C1394" s="52">
        <f>D1394+E1394+F1394+G1394+H1394+I1394</f>
        <v>4557</v>
      </c>
      <c r="D1394" s="52">
        <f>D1952</f>
        <v>2509</v>
      </c>
      <c r="E1394" s="52">
        <f t="shared" si="340"/>
        <v>249</v>
      </c>
      <c r="F1394" s="52">
        <f t="shared" si="340"/>
        <v>249</v>
      </c>
      <c r="G1394" s="52">
        <f t="shared" si="340"/>
        <v>1550</v>
      </c>
      <c r="H1394" s="52">
        <f t="shared" si="340"/>
        <v>0</v>
      </c>
      <c r="I1394" s="52">
        <f t="shared" si="340"/>
        <v>0</v>
      </c>
    </row>
    <row r="1395" spans="1:9" ht="13" x14ac:dyDescent="0.3">
      <c r="A1395" s="19" t="s">
        <v>78</v>
      </c>
      <c r="B1395" s="3" t="s">
        <v>21</v>
      </c>
      <c r="C1395" s="52">
        <f t="shared" si="337"/>
        <v>13152.199999999999</v>
      </c>
      <c r="D1395" s="52">
        <f>D1397</f>
        <v>2505.9599999999996</v>
      </c>
      <c r="E1395" s="52">
        <f t="shared" ref="E1395:I1398" si="341">E1397</f>
        <v>9921.7999999999993</v>
      </c>
      <c r="F1395" s="52">
        <f t="shared" si="341"/>
        <v>0</v>
      </c>
      <c r="G1395" s="52">
        <f t="shared" si="341"/>
        <v>0</v>
      </c>
      <c r="H1395" s="52">
        <f t="shared" si="341"/>
        <v>0</v>
      </c>
      <c r="I1395" s="52">
        <f t="shared" si="341"/>
        <v>724.44</v>
      </c>
    </row>
    <row r="1396" spans="1:9" ht="13" x14ac:dyDescent="0.3">
      <c r="A1396" s="16"/>
      <c r="B1396" s="4" t="s">
        <v>22</v>
      </c>
      <c r="C1396" s="52">
        <f t="shared" si="337"/>
        <v>13152.199999999999</v>
      </c>
      <c r="D1396" s="52">
        <f>D1398</f>
        <v>2505.9599999999996</v>
      </c>
      <c r="E1396" s="52">
        <f>E1398</f>
        <v>9921.7999999999993</v>
      </c>
      <c r="F1396" s="52">
        <f t="shared" si="341"/>
        <v>0</v>
      </c>
      <c r="G1396" s="52">
        <f t="shared" si="341"/>
        <v>0</v>
      </c>
      <c r="H1396" s="52">
        <f t="shared" si="341"/>
        <v>0</v>
      </c>
      <c r="I1396" s="52">
        <f t="shared" si="341"/>
        <v>724.44</v>
      </c>
    </row>
    <row r="1397" spans="1:9" ht="13" x14ac:dyDescent="0.3">
      <c r="A1397" s="18" t="s">
        <v>61</v>
      </c>
      <c r="B1397" s="3" t="s">
        <v>21</v>
      </c>
      <c r="C1397" s="52">
        <f t="shared" si="337"/>
        <v>13152.199999999999</v>
      </c>
      <c r="D1397" s="52">
        <f>D1399</f>
        <v>2505.9599999999996</v>
      </c>
      <c r="E1397" s="52">
        <f>E1399</f>
        <v>9921.7999999999993</v>
      </c>
      <c r="F1397" s="52">
        <f t="shared" si="341"/>
        <v>0</v>
      </c>
      <c r="G1397" s="52">
        <f t="shared" si="341"/>
        <v>0</v>
      </c>
      <c r="H1397" s="52">
        <f t="shared" si="341"/>
        <v>0</v>
      </c>
      <c r="I1397" s="52">
        <f t="shared" si="341"/>
        <v>724.44</v>
      </c>
    </row>
    <row r="1398" spans="1:9" x14ac:dyDescent="0.25">
      <c r="A1398" s="10"/>
      <c r="B1398" s="4" t="s">
        <v>22</v>
      </c>
      <c r="C1398" s="52">
        <f t="shared" si="337"/>
        <v>13152.199999999999</v>
      </c>
      <c r="D1398" s="52">
        <f>D1400</f>
        <v>2505.9599999999996</v>
      </c>
      <c r="E1398" s="52">
        <f>E1400</f>
        <v>9921.7999999999993</v>
      </c>
      <c r="F1398" s="52">
        <f t="shared" si="341"/>
        <v>0</v>
      </c>
      <c r="G1398" s="52">
        <f t="shared" si="341"/>
        <v>0</v>
      </c>
      <c r="H1398" s="52">
        <f t="shared" si="341"/>
        <v>0</v>
      </c>
      <c r="I1398" s="52">
        <f t="shared" si="341"/>
        <v>724.44</v>
      </c>
    </row>
    <row r="1399" spans="1:9" x14ac:dyDescent="0.25">
      <c r="A1399" s="11" t="s">
        <v>53</v>
      </c>
      <c r="B1399" s="3" t="s">
        <v>21</v>
      </c>
      <c r="C1399" s="52">
        <f t="shared" si="337"/>
        <v>13152.199999999999</v>
      </c>
      <c r="D1399" s="52">
        <f t="shared" ref="D1399:I1400" si="342">D1959+D1489+D1504+D1418+D1519+D1681+D1754</f>
        <v>2505.9599999999996</v>
      </c>
      <c r="E1399" s="52">
        <f t="shared" si="342"/>
        <v>9921.7999999999993</v>
      </c>
      <c r="F1399" s="52">
        <f t="shared" si="342"/>
        <v>0</v>
      </c>
      <c r="G1399" s="52">
        <f t="shared" si="342"/>
        <v>0</v>
      </c>
      <c r="H1399" s="52">
        <f t="shared" si="342"/>
        <v>0</v>
      </c>
      <c r="I1399" s="52">
        <f t="shared" si="342"/>
        <v>724.44</v>
      </c>
    </row>
    <row r="1400" spans="1:9" x14ac:dyDescent="0.25">
      <c r="A1400" s="10"/>
      <c r="B1400" s="4" t="s">
        <v>22</v>
      </c>
      <c r="C1400" s="52">
        <f t="shared" si="337"/>
        <v>13152.199999999999</v>
      </c>
      <c r="D1400" s="52">
        <f t="shared" si="342"/>
        <v>2505.9599999999996</v>
      </c>
      <c r="E1400" s="52">
        <f t="shared" si="342"/>
        <v>9921.7999999999993</v>
      </c>
      <c r="F1400" s="52">
        <f t="shared" si="342"/>
        <v>0</v>
      </c>
      <c r="G1400" s="52">
        <f t="shared" si="342"/>
        <v>0</v>
      </c>
      <c r="H1400" s="52">
        <f t="shared" si="342"/>
        <v>0</v>
      </c>
      <c r="I1400" s="52">
        <f t="shared" si="342"/>
        <v>724.44</v>
      </c>
    </row>
    <row r="1401" spans="1:9" ht="13" x14ac:dyDescent="0.3">
      <c r="A1401" s="76" t="s">
        <v>36</v>
      </c>
      <c r="B1401" s="42" t="s">
        <v>21</v>
      </c>
      <c r="C1401" s="131">
        <f t="shared" si="337"/>
        <v>10536.347</v>
      </c>
      <c r="D1401" s="131">
        <f t="shared" ref="D1401:I1406" si="343">D1403</f>
        <v>3293.1070000000004</v>
      </c>
      <c r="E1401" s="131">
        <f t="shared" si="343"/>
        <v>2036</v>
      </c>
      <c r="F1401" s="131">
        <f t="shared" si="343"/>
        <v>0</v>
      </c>
      <c r="G1401" s="131">
        <f t="shared" si="343"/>
        <v>0</v>
      </c>
      <c r="H1401" s="131">
        <f t="shared" si="343"/>
        <v>0</v>
      </c>
      <c r="I1401" s="131">
        <f t="shared" si="343"/>
        <v>5207.24</v>
      </c>
    </row>
    <row r="1402" spans="1:9" ht="13" x14ac:dyDescent="0.3">
      <c r="A1402" s="38" t="s">
        <v>51</v>
      </c>
      <c r="B1402" s="41" t="s">
        <v>22</v>
      </c>
      <c r="C1402" s="131">
        <f t="shared" si="337"/>
        <v>10536.347</v>
      </c>
      <c r="D1402" s="131">
        <f t="shared" si="343"/>
        <v>3293.1070000000004</v>
      </c>
      <c r="E1402" s="131">
        <f t="shared" si="343"/>
        <v>2036</v>
      </c>
      <c r="F1402" s="131">
        <f t="shared" si="343"/>
        <v>0</v>
      </c>
      <c r="G1402" s="131">
        <f t="shared" si="343"/>
        <v>0</v>
      </c>
      <c r="H1402" s="131">
        <f t="shared" si="343"/>
        <v>0</v>
      </c>
      <c r="I1402" s="131">
        <f t="shared" si="343"/>
        <v>5207.24</v>
      </c>
    </row>
    <row r="1403" spans="1:9" ht="13" x14ac:dyDescent="0.3">
      <c r="A1403" s="19" t="s">
        <v>78</v>
      </c>
      <c r="B1403" s="3" t="s">
        <v>21</v>
      </c>
      <c r="C1403" s="52">
        <f t="shared" si="337"/>
        <v>10536.347</v>
      </c>
      <c r="D1403" s="52">
        <f t="shared" si="343"/>
        <v>3293.1070000000004</v>
      </c>
      <c r="E1403" s="52">
        <f t="shared" si="343"/>
        <v>2036</v>
      </c>
      <c r="F1403" s="52">
        <f t="shared" si="343"/>
        <v>0</v>
      </c>
      <c r="G1403" s="52">
        <f t="shared" si="343"/>
        <v>0</v>
      </c>
      <c r="H1403" s="52">
        <f t="shared" si="343"/>
        <v>0</v>
      </c>
      <c r="I1403" s="52">
        <f t="shared" si="343"/>
        <v>5207.24</v>
      </c>
    </row>
    <row r="1404" spans="1:9" ht="13" x14ac:dyDescent="0.3">
      <c r="A1404" s="16"/>
      <c r="B1404" s="4" t="s">
        <v>22</v>
      </c>
      <c r="C1404" s="52">
        <f t="shared" si="337"/>
        <v>10536.347</v>
      </c>
      <c r="D1404" s="52">
        <f t="shared" si="343"/>
        <v>3293.1070000000004</v>
      </c>
      <c r="E1404" s="52">
        <f t="shared" si="343"/>
        <v>2036</v>
      </c>
      <c r="F1404" s="52">
        <f t="shared" si="343"/>
        <v>0</v>
      </c>
      <c r="G1404" s="52">
        <f t="shared" si="343"/>
        <v>0</v>
      </c>
      <c r="H1404" s="52">
        <f t="shared" si="343"/>
        <v>0</v>
      </c>
      <c r="I1404" s="52">
        <f t="shared" si="343"/>
        <v>5207.24</v>
      </c>
    </row>
    <row r="1405" spans="1:9" ht="13" x14ac:dyDescent="0.3">
      <c r="A1405" s="51" t="s">
        <v>61</v>
      </c>
      <c r="B1405" s="42" t="s">
        <v>21</v>
      </c>
      <c r="C1405" s="52">
        <f t="shared" si="337"/>
        <v>10536.347</v>
      </c>
      <c r="D1405" s="52">
        <f t="shared" si="343"/>
        <v>3293.1070000000004</v>
      </c>
      <c r="E1405" s="52">
        <f t="shared" si="343"/>
        <v>2036</v>
      </c>
      <c r="F1405" s="52">
        <f t="shared" si="343"/>
        <v>0</v>
      </c>
      <c r="G1405" s="52">
        <f t="shared" si="343"/>
        <v>0</v>
      </c>
      <c r="H1405" s="52">
        <f t="shared" si="343"/>
        <v>0</v>
      </c>
      <c r="I1405" s="52">
        <f t="shared" si="343"/>
        <v>5207.24</v>
      </c>
    </row>
    <row r="1406" spans="1:9" x14ac:dyDescent="0.25">
      <c r="A1406" s="39"/>
      <c r="B1406" s="41" t="s">
        <v>22</v>
      </c>
      <c r="C1406" s="52">
        <f t="shared" si="337"/>
        <v>10536.347</v>
      </c>
      <c r="D1406" s="52">
        <f t="shared" si="343"/>
        <v>3293.1070000000004</v>
      </c>
      <c r="E1406" s="52">
        <f>E1408</f>
        <v>2036</v>
      </c>
      <c r="F1406" s="52">
        <f t="shared" si="343"/>
        <v>0</v>
      </c>
      <c r="G1406" s="52">
        <f t="shared" si="343"/>
        <v>0</v>
      </c>
      <c r="H1406" s="52">
        <f t="shared" si="343"/>
        <v>0</v>
      </c>
      <c r="I1406" s="52">
        <f t="shared" si="343"/>
        <v>5207.24</v>
      </c>
    </row>
    <row r="1407" spans="1:9" x14ac:dyDescent="0.25">
      <c r="A1407" s="13" t="s">
        <v>53</v>
      </c>
      <c r="B1407" s="42" t="s">
        <v>21</v>
      </c>
      <c r="C1407" s="52">
        <f t="shared" si="337"/>
        <v>10536.347</v>
      </c>
      <c r="D1407" s="52">
        <f t="shared" ref="D1407:I1408" si="344">D1534+D1693+D1916</f>
        <v>3293.1070000000004</v>
      </c>
      <c r="E1407" s="52">
        <f t="shared" si="344"/>
        <v>2036</v>
      </c>
      <c r="F1407" s="52">
        <f t="shared" si="344"/>
        <v>0</v>
      </c>
      <c r="G1407" s="52">
        <f t="shared" si="344"/>
        <v>0</v>
      </c>
      <c r="H1407" s="52">
        <f t="shared" si="344"/>
        <v>0</v>
      </c>
      <c r="I1407" s="52">
        <f t="shared" si="344"/>
        <v>5207.24</v>
      </c>
    </row>
    <row r="1408" spans="1:9" x14ac:dyDescent="0.25">
      <c r="A1408" s="12"/>
      <c r="B1408" s="41" t="s">
        <v>22</v>
      </c>
      <c r="C1408" s="52">
        <f t="shared" si="337"/>
        <v>10536.347</v>
      </c>
      <c r="D1408" s="52">
        <f t="shared" si="344"/>
        <v>3293.1070000000004</v>
      </c>
      <c r="E1408" s="52">
        <f t="shared" si="344"/>
        <v>2036</v>
      </c>
      <c r="F1408" s="52">
        <f t="shared" si="344"/>
        <v>0</v>
      </c>
      <c r="G1408" s="52">
        <f t="shared" si="344"/>
        <v>0</v>
      </c>
      <c r="H1408" s="52">
        <f t="shared" si="344"/>
        <v>0</v>
      </c>
      <c r="I1408" s="52">
        <f t="shared" si="344"/>
        <v>5207.24</v>
      </c>
    </row>
    <row r="1409" spans="1:14" ht="13" x14ac:dyDescent="0.3">
      <c r="A1409" s="658" t="s">
        <v>68</v>
      </c>
      <c r="B1409" s="659"/>
      <c r="C1409" s="659"/>
      <c r="D1409" s="659"/>
      <c r="E1409" s="659"/>
      <c r="F1409" s="659"/>
      <c r="G1409" s="659"/>
      <c r="H1409" s="659"/>
      <c r="I1409" s="709"/>
    </row>
    <row r="1410" spans="1:14" s="102" customFormat="1" x14ac:dyDescent="0.25">
      <c r="A1410" s="112" t="s">
        <v>24</v>
      </c>
      <c r="B1410" s="165" t="s">
        <v>21</v>
      </c>
      <c r="C1410" s="83">
        <f t="shared" ref="C1410:C1425" si="345">D1410+E1410+F1410+G1410+H1410+I1410</f>
        <v>3417.05</v>
      </c>
      <c r="D1410" s="83">
        <f t="shared" ref="D1410:I1415" si="346">D1412</f>
        <v>1173.5899999999999</v>
      </c>
      <c r="E1410" s="83">
        <f t="shared" si="346"/>
        <v>2197</v>
      </c>
      <c r="F1410" s="83">
        <f t="shared" si="346"/>
        <v>0</v>
      </c>
      <c r="G1410" s="83">
        <f t="shared" si="346"/>
        <v>0</v>
      </c>
      <c r="H1410" s="83">
        <f t="shared" si="346"/>
        <v>0</v>
      </c>
      <c r="I1410" s="83">
        <f t="shared" si="346"/>
        <v>46.46</v>
      </c>
    </row>
    <row r="1411" spans="1:14" s="102" customFormat="1" x14ac:dyDescent="0.25">
      <c r="A1411" s="110" t="s">
        <v>48</v>
      </c>
      <c r="B1411" s="166" t="s">
        <v>22</v>
      </c>
      <c r="C1411" s="83">
        <f t="shared" si="345"/>
        <v>3417.05</v>
      </c>
      <c r="D1411" s="83">
        <f t="shared" si="346"/>
        <v>1173.5899999999999</v>
      </c>
      <c r="E1411" s="78">
        <f t="shared" si="346"/>
        <v>2197</v>
      </c>
      <c r="F1411" s="83">
        <f t="shared" si="346"/>
        <v>0</v>
      </c>
      <c r="G1411" s="83">
        <f t="shared" si="346"/>
        <v>0</v>
      </c>
      <c r="H1411" s="83">
        <f t="shared" si="346"/>
        <v>0</v>
      </c>
      <c r="I1411" s="83">
        <f t="shared" si="346"/>
        <v>46.46</v>
      </c>
    </row>
    <row r="1412" spans="1:14" s="102" customFormat="1" ht="13" x14ac:dyDescent="0.3">
      <c r="A1412" s="122" t="s">
        <v>37</v>
      </c>
      <c r="B1412" s="90" t="s">
        <v>21</v>
      </c>
      <c r="C1412" s="83">
        <f t="shared" si="345"/>
        <v>3417.05</v>
      </c>
      <c r="D1412" s="83">
        <f>D1414</f>
        <v>1173.5899999999999</v>
      </c>
      <c r="E1412" s="83">
        <f t="shared" si="346"/>
        <v>2197</v>
      </c>
      <c r="F1412" s="83">
        <f t="shared" si="346"/>
        <v>0</v>
      </c>
      <c r="G1412" s="83">
        <f t="shared" si="346"/>
        <v>0</v>
      </c>
      <c r="H1412" s="83">
        <f t="shared" si="346"/>
        <v>0</v>
      </c>
      <c r="I1412" s="83">
        <f t="shared" si="346"/>
        <v>46.46</v>
      </c>
    </row>
    <row r="1413" spans="1:14" s="102" customFormat="1" x14ac:dyDescent="0.25">
      <c r="A1413" s="104" t="s">
        <v>28</v>
      </c>
      <c r="B1413" s="166" t="s">
        <v>22</v>
      </c>
      <c r="C1413" s="83">
        <f t="shared" si="345"/>
        <v>3417.05</v>
      </c>
      <c r="D1413" s="83">
        <f>D1415</f>
        <v>1173.5899999999999</v>
      </c>
      <c r="E1413" s="83">
        <f t="shared" si="346"/>
        <v>2197</v>
      </c>
      <c r="F1413" s="83">
        <f t="shared" si="346"/>
        <v>0</v>
      </c>
      <c r="G1413" s="83">
        <f t="shared" si="346"/>
        <v>0</v>
      </c>
      <c r="H1413" s="83">
        <f t="shared" si="346"/>
        <v>0</v>
      </c>
      <c r="I1413" s="83">
        <f t="shared" si="346"/>
        <v>46.46</v>
      </c>
    </row>
    <row r="1414" spans="1:14" s="102" customFormat="1" ht="13" x14ac:dyDescent="0.3">
      <c r="A1414" s="89" t="s">
        <v>78</v>
      </c>
      <c r="B1414" s="90" t="s">
        <v>21</v>
      </c>
      <c r="C1414" s="83">
        <f t="shared" si="345"/>
        <v>3417.05</v>
      </c>
      <c r="D1414" s="83">
        <f>D1416</f>
        <v>1173.5899999999999</v>
      </c>
      <c r="E1414" s="83">
        <f t="shared" si="346"/>
        <v>2197</v>
      </c>
      <c r="F1414" s="83">
        <f t="shared" si="346"/>
        <v>0</v>
      </c>
      <c r="G1414" s="83">
        <f t="shared" si="346"/>
        <v>0</v>
      </c>
      <c r="H1414" s="83">
        <f t="shared" si="346"/>
        <v>0</v>
      </c>
      <c r="I1414" s="83">
        <f t="shared" si="346"/>
        <v>46.46</v>
      </c>
    </row>
    <row r="1415" spans="1:14" s="102" customFormat="1" ht="13" x14ac:dyDescent="0.3">
      <c r="A1415" s="91"/>
      <c r="B1415" s="166" t="s">
        <v>22</v>
      </c>
      <c r="C1415" s="83">
        <f t="shared" si="345"/>
        <v>3417.05</v>
      </c>
      <c r="D1415" s="83">
        <f>D1417</f>
        <v>1173.5899999999999</v>
      </c>
      <c r="E1415" s="83">
        <f t="shared" si="346"/>
        <v>2197</v>
      </c>
      <c r="F1415" s="83">
        <f t="shared" si="346"/>
        <v>0</v>
      </c>
      <c r="G1415" s="83">
        <f t="shared" si="346"/>
        <v>0</v>
      </c>
      <c r="H1415" s="83">
        <f t="shared" si="346"/>
        <v>0</v>
      </c>
      <c r="I1415" s="83">
        <f t="shared" si="346"/>
        <v>46.46</v>
      </c>
    </row>
    <row r="1416" spans="1:14" s="102" customFormat="1" ht="13" x14ac:dyDescent="0.3">
      <c r="A1416" s="141" t="s">
        <v>61</v>
      </c>
      <c r="B1416" s="90" t="s">
        <v>21</v>
      </c>
      <c r="C1416" s="83">
        <f t="shared" si="345"/>
        <v>3417.05</v>
      </c>
      <c r="D1416" s="83">
        <f t="shared" ref="D1416:I1417" si="347">D1418</f>
        <v>1173.5899999999999</v>
      </c>
      <c r="E1416" s="83">
        <f t="shared" si="347"/>
        <v>2197</v>
      </c>
      <c r="F1416" s="83">
        <f t="shared" si="347"/>
        <v>0</v>
      </c>
      <c r="G1416" s="83">
        <f t="shared" si="347"/>
        <v>0</v>
      </c>
      <c r="H1416" s="83">
        <f t="shared" si="347"/>
        <v>0</v>
      </c>
      <c r="I1416" s="83">
        <f t="shared" si="347"/>
        <v>46.46</v>
      </c>
    </row>
    <row r="1417" spans="1:14" s="102" customFormat="1" x14ac:dyDescent="0.25">
      <c r="A1417" s="104"/>
      <c r="B1417" s="166" t="s">
        <v>22</v>
      </c>
      <c r="C1417" s="83">
        <f t="shared" si="345"/>
        <v>3417.05</v>
      </c>
      <c r="D1417" s="83">
        <f t="shared" si="347"/>
        <v>1173.5899999999999</v>
      </c>
      <c r="E1417" s="83">
        <f t="shared" si="347"/>
        <v>2197</v>
      </c>
      <c r="F1417" s="83">
        <f t="shared" si="347"/>
        <v>0</v>
      </c>
      <c r="G1417" s="83">
        <f t="shared" si="347"/>
        <v>0</v>
      </c>
      <c r="H1417" s="83">
        <f t="shared" si="347"/>
        <v>0</v>
      </c>
      <c r="I1417" s="83">
        <f t="shared" si="347"/>
        <v>46.46</v>
      </c>
    </row>
    <row r="1418" spans="1:14" s="262" customFormat="1" ht="13" x14ac:dyDescent="0.3">
      <c r="A1418" s="223" t="s">
        <v>53</v>
      </c>
      <c r="B1418" s="362" t="s">
        <v>21</v>
      </c>
      <c r="C1418" s="318">
        <f t="shared" si="345"/>
        <v>3417.05</v>
      </c>
      <c r="D1418" s="126">
        <f>D1420+D1422+D1424+D1426+D1428+D1430+D1432+D1434+D1436+D1438+D1440+D1442+D1444+D1446+D1448+D1450+D1452+D1454+D1456+D1458+D1460+D1462+D1464+D1466+D1468+D1470+D1472+D1474+D1476+D1478</f>
        <v>1173.5899999999999</v>
      </c>
      <c r="E1418" s="126">
        <f t="shared" ref="E1418:I1418" si="348">E1420+E1422+E1424+E1426+E1428+E1430+E1432+E1434+E1436+E1438+E1440+E1442+E1444+E1446+E1448+E1450+E1452+E1454+E1456+E1458+E1460+E1462+E1464+E1466+E1468+E1470+E1472+E1474+E1476+E1478</f>
        <v>2197</v>
      </c>
      <c r="F1418" s="126">
        <f t="shared" si="348"/>
        <v>0</v>
      </c>
      <c r="G1418" s="126">
        <f t="shared" si="348"/>
        <v>0</v>
      </c>
      <c r="H1418" s="126">
        <f t="shared" si="348"/>
        <v>0</v>
      </c>
      <c r="I1418" s="126">
        <f t="shared" si="348"/>
        <v>46.46</v>
      </c>
    </row>
    <row r="1419" spans="1:14" s="127" customFormat="1" ht="13" x14ac:dyDescent="0.3">
      <c r="A1419" s="135"/>
      <c r="B1419" s="128" t="s">
        <v>22</v>
      </c>
      <c r="C1419" s="126">
        <f>D1419+E1419+F1419+G1419+H1419+I1419</f>
        <v>3417.05</v>
      </c>
      <c r="D1419" s="126">
        <f>D1421+D1423+D1425+D1427+D1429+D1431+D1433+D1435+D1437+D1439+D1441+D1443+D1445+D1447+D1449+D1451+D1453+D1455+D1457+D1459+D1461+D1463+D1465+D1467+D1469+D1471+D1473+D1475+D1477+D1479</f>
        <v>1173.5899999999999</v>
      </c>
      <c r="E1419" s="126">
        <f t="shared" ref="E1419:I1419" si="349">E1421+E1423+E1425+E1427+E1429+E1431+E1433+E1435+E1437+E1439+E1441+E1443+E1445+E1447+E1449+E1451+E1453+E1455+E1457+E1459+E1461+E1463+E1465+E1467+E1469+E1471+E1473+E1475+E1477+E1479</f>
        <v>2197</v>
      </c>
      <c r="F1419" s="126">
        <f t="shared" si="349"/>
        <v>0</v>
      </c>
      <c r="G1419" s="126">
        <f t="shared" si="349"/>
        <v>0</v>
      </c>
      <c r="H1419" s="126">
        <f t="shared" si="349"/>
        <v>0</v>
      </c>
      <c r="I1419" s="126">
        <f t="shared" si="349"/>
        <v>46.46</v>
      </c>
    </row>
    <row r="1420" spans="1:14" s="147" customFormat="1" ht="25" x14ac:dyDescent="0.25">
      <c r="A1420" s="379" t="s">
        <v>207</v>
      </c>
      <c r="B1420" s="82" t="s">
        <v>21</v>
      </c>
      <c r="C1420" s="84">
        <f t="shared" si="345"/>
        <v>81</v>
      </c>
      <c r="D1420" s="84">
        <v>81</v>
      </c>
      <c r="E1420" s="84">
        <v>0</v>
      </c>
      <c r="F1420" s="84">
        <v>0</v>
      </c>
      <c r="G1420" s="84">
        <v>0</v>
      </c>
      <c r="H1420" s="84">
        <v>0</v>
      </c>
      <c r="I1420" s="84">
        <v>0</v>
      </c>
    </row>
    <row r="1421" spans="1:14" s="147" customFormat="1" x14ac:dyDescent="0.25">
      <c r="A1421" s="110"/>
      <c r="B1421" s="86" t="s">
        <v>22</v>
      </c>
      <c r="C1421" s="84">
        <f t="shared" si="345"/>
        <v>81</v>
      </c>
      <c r="D1421" s="84">
        <v>81</v>
      </c>
      <c r="E1421" s="84">
        <v>0</v>
      </c>
      <c r="F1421" s="84">
        <v>0</v>
      </c>
      <c r="G1421" s="84">
        <v>0</v>
      </c>
      <c r="H1421" s="84">
        <v>0</v>
      </c>
      <c r="I1421" s="84">
        <v>0</v>
      </c>
    </row>
    <row r="1422" spans="1:14" s="147" customFormat="1" ht="25" x14ac:dyDescent="0.25">
      <c r="A1422" s="379" t="s">
        <v>208</v>
      </c>
      <c r="B1422" s="82" t="s">
        <v>21</v>
      </c>
      <c r="C1422" s="84">
        <f t="shared" si="345"/>
        <v>12</v>
      </c>
      <c r="D1422" s="84">
        <v>12</v>
      </c>
      <c r="E1422" s="84">
        <v>0</v>
      </c>
      <c r="F1422" s="84">
        <v>0</v>
      </c>
      <c r="G1422" s="84">
        <v>0</v>
      </c>
      <c r="H1422" s="84">
        <v>0</v>
      </c>
      <c r="I1422" s="84">
        <v>0</v>
      </c>
    </row>
    <row r="1423" spans="1:14" s="147" customFormat="1" x14ac:dyDescent="0.25">
      <c r="A1423" s="110"/>
      <c r="B1423" s="86" t="s">
        <v>22</v>
      </c>
      <c r="C1423" s="84">
        <f t="shared" si="345"/>
        <v>12</v>
      </c>
      <c r="D1423" s="84">
        <v>12</v>
      </c>
      <c r="E1423" s="84">
        <v>0</v>
      </c>
      <c r="F1423" s="84">
        <v>0</v>
      </c>
      <c r="G1423" s="84">
        <v>0</v>
      </c>
      <c r="H1423" s="84">
        <v>0</v>
      </c>
      <c r="I1423" s="84">
        <v>0</v>
      </c>
    </row>
    <row r="1424" spans="1:14" s="147" customFormat="1" ht="25" x14ac:dyDescent="0.25">
      <c r="A1424" s="379" t="s">
        <v>209</v>
      </c>
      <c r="B1424" s="82" t="s">
        <v>21</v>
      </c>
      <c r="C1424" s="84">
        <f t="shared" si="345"/>
        <v>142.80000000000001</v>
      </c>
      <c r="D1424" s="84">
        <f>D1425</f>
        <v>142.80000000000001</v>
      </c>
      <c r="E1424" s="84">
        <v>0</v>
      </c>
      <c r="F1424" s="84">
        <v>0</v>
      </c>
      <c r="G1424" s="84">
        <v>0</v>
      </c>
      <c r="H1424" s="84">
        <v>0</v>
      </c>
      <c r="I1424" s="84">
        <v>0</v>
      </c>
      <c r="J1424" s="710" t="s">
        <v>249</v>
      </c>
      <c r="K1424" s="711"/>
      <c r="L1424" s="711"/>
      <c r="M1424" s="711"/>
      <c r="N1424" s="711"/>
    </row>
    <row r="1425" spans="1:9" s="147" customFormat="1" x14ac:dyDescent="0.25">
      <c r="A1425" s="110"/>
      <c r="B1425" s="86" t="s">
        <v>22</v>
      </c>
      <c r="C1425" s="84">
        <f t="shared" si="345"/>
        <v>142.80000000000001</v>
      </c>
      <c r="D1425" s="84">
        <v>142.80000000000001</v>
      </c>
      <c r="E1425" s="84">
        <v>0</v>
      </c>
      <c r="F1425" s="84">
        <v>0</v>
      </c>
      <c r="G1425" s="84">
        <v>0</v>
      </c>
      <c r="H1425" s="84">
        <v>0</v>
      </c>
      <c r="I1425" s="84">
        <v>0</v>
      </c>
    </row>
    <row r="1426" spans="1:9" s="103" customFormat="1" ht="52.5" customHeight="1" x14ac:dyDescent="0.25">
      <c r="A1426" s="300" t="s">
        <v>681</v>
      </c>
      <c r="B1426" s="123" t="s">
        <v>21</v>
      </c>
      <c r="C1426" s="78">
        <f>C1427</f>
        <v>42</v>
      </c>
      <c r="D1426" s="78">
        <v>42</v>
      </c>
      <c r="E1426" s="64">
        <v>0</v>
      </c>
      <c r="F1426" s="78">
        <v>0</v>
      </c>
      <c r="G1426" s="78">
        <v>0</v>
      </c>
      <c r="H1426" s="78">
        <v>0</v>
      </c>
      <c r="I1426" s="78">
        <f>I1427</f>
        <v>0</v>
      </c>
    </row>
    <row r="1427" spans="1:9" s="103" customFormat="1" ht="13" x14ac:dyDescent="0.3">
      <c r="A1427" s="91"/>
      <c r="B1427" s="124" t="s">
        <v>22</v>
      </c>
      <c r="C1427" s="78">
        <f>D1427+E1427+F1427+G1427+H1427+I1427</f>
        <v>42</v>
      </c>
      <c r="D1427" s="78">
        <v>42</v>
      </c>
      <c r="E1427" s="64">
        <v>0</v>
      </c>
      <c r="F1427" s="78">
        <v>0</v>
      </c>
      <c r="G1427" s="78">
        <v>0</v>
      </c>
      <c r="H1427" s="78">
        <v>0</v>
      </c>
      <c r="I1427" s="78">
        <v>0</v>
      </c>
    </row>
    <row r="1428" spans="1:9" s="103" customFormat="1" x14ac:dyDescent="0.25">
      <c r="A1428" s="712" t="s">
        <v>682</v>
      </c>
      <c r="B1428" s="123" t="s">
        <v>21</v>
      </c>
      <c r="C1428" s="78">
        <f>C1429</f>
        <v>59</v>
      </c>
      <c r="D1428" s="78">
        <v>59</v>
      </c>
      <c r="E1428" s="64">
        <v>0</v>
      </c>
      <c r="F1428" s="78">
        <v>0</v>
      </c>
      <c r="G1428" s="78">
        <v>0</v>
      </c>
      <c r="H1428" s="78">
        <v>0</v>
      </c>
      <c r="I1428" s="78">
        <v>0</v>
      </c>
    </row>
    <row r="1429" spans="1:9" s="103" customFormat="1" ht="52.5" customHeight="1" x14ac:dyDescent="0.25">
      <c r="A1429" s="713"/>
      <c r="B1429" s="124" t="s">
        <v>22</v>
      </c>
      <c r="C1429" s="78">
        <f>D1429+E1429+F1429+G1429+H1429+I1429</f>
        <v>59</v>
      </c>
      <c r="D1429" s="78">
        <v>59</v>
      </c>
      <c r="E1429" s="64">
        <v>0</v>
      </c>
      <c r="F1429" s="78">
        <v>0</v>
      </c>
      <c r="G1429" s="78">
        <v>0</v>
      </c>
      <c r="H1429" s="78">
        <v>0</v>
      </c>
      <c r="I1429" s="78">
        <v>0</v>
      </c>
    </row>
    <row r="1430" spans="1:9" s="147" customFormat="1" ht="64.5" customHeight="1" x14ac:dyDescent="0.25">
      <c r="A1430" s="379" t="s">
        <v>683</v>
      </c>
      <c r="B1430" s="247" t="s">
        <v>21</v>
      </c>
      <c r="C1430" s="84">
        <f>C1431</f>
        <v>114</v>
      </c>
      <c r="D1430" s="84">
        <f>D1431</f>
        <v>114</v>
      </c>
      <c r="E1430" s="72">
        <v>0</v>
      </c>
      <c r="F1430" s="84">
        <v>0</v>
      </c>
      <c r="G1430" s="84">
        <v>0</v>
      </c>
      <c r="H1430" s="84">
        <v>0</v>
      </c>
      <c r="I1430" s="84">
        <v>0</v>
      </c>
    </row>
    <row r="1431" spans="1:9" s="147" customFormat="1" ht="15" customHeight="1" x14ac:dyDescent="0.25">
      <c r="A1431" s="110"/>
      <c r="B1431" s="86" t="s">
        <v>22</v>
      </c>
      <c r="C1431" s="84">
        <f>D1431+E1431+F1431+G1431+H1431+I1431</f>
        <v>114</v>
      </c>
      <c r="D1431" s="84">
        <v>114</v>
      </c>
      <c r="E1431" s="72">
        <v>0</v>
      </c>
      <c r="F1431" s="84">
        <v>0</v>
      </c>
      <c r="G1431" s="84">
        <v>0</v>
      </c>
      <c r="H1431" s="84">
        <v>0</v>
      </c>
      <c r="I1431" s="84">
        <v>0</v>
      </c>
    </row>
    <row r="1432" spans="1:9" s="147" customFormat="1" ht="12" customHeight="1" x14ac:dyDescent="0.25">
      <c r="A1432" s="714" t="s">
        <v>684</v>
      </c>
      <c r="B1432" s="82" t="s">
        <v>21</v>
      </c>
      <c r="C1432" s="84">
        <f>D1432+E1432+F1432+G1432+H1432+I1432</f>
        <v>172</v>
      </c>
      <c r="D1432" s="84">
        <f>D1433</f>
        <v>172</v>
      </c>
      <c r="E1432" s="72">
        <v>0</v>
      </c>
      <c r="F1432" s="84">
        <v>0</v>
      </c>
      <c r="G1432" s="84">
        <v>0</v>
      </c>
      <c r="H1432" s="84">
        <v>0</v>
      </c>
      <c r="I1432" s="84">
        <v>0</v>
      </c>
    </row>
    <row r="1433" spans="1:9" s="147" customFormat="1" ht="53.25" customHeight="1" x14ac:dyDescent="0.25">
      <c r="A1433" s="715"/>
      <c r="B1433" s="86" t="s">
        <v>22</v>
      </c>
      <c r="C1433" s="84">
        <f>D1433+E1433+F1433+G1433+H1433+I1433</f>
        <v>172</v>
      </c>
      <c r="D1433" s="84">
        <v>172</v>
      </c>
      <c r="E1433" s="72">
        <v>0</v>
      </c>
      <c r="F1433" s="84">
        <v>0</v>
      </c>
      <c r="G1433" s="84">
        <v>0</v>
      </c>
      <c r="H1433" s="84">
        <v>0</v>
      </c>
      <c r="I1433" s="84">
        <v>0</v>
      </c>
    </row>
    <row r="1434" spans="1:9" s="103" customFormat="1" ht="16.5" customHeight="1" x14ac:dyDescent="0.25">
      <c r="A1434" s="703" t="s">
        <v>685</v>
      </c>
      <c r="B1434" s="123" t="s">
        <v>21</v>
      </c>
      <c r="C1434" s="78">
        <f>C1435</f>
        <v>149</v>
      </c>
      <c r="D1434" s="78">
        <f>66+74.5</f>
        <v>140.5</v>
      </c>
      <c r="E1434" s="64">
        <v>0</v>
      </c>
      <c r="F1434" s="78">
        <v>0</v>
      </c>
      <c r="G1434" s="78">
        <v>0</v>
      </c>
      <c r="H1434" s="78">
        <v>0</v>
      </c>
      <c r="I1434" s="78">
        <f>149-140.5</f>
        <v>8.5</v>
      </c>
    </row>
    <row r="1435" spans="1:9" s="103" customFormat="1" ht="47.25" customHeight="1" x14ac:dyDescent="0.25">
      <c r="A1435" s="704"/>
      <c r="B1435" s="124" t="s">
        <v>22</v>
      </c>
      <c r="C1435" s="78">
        <f t="shared" ref="C1435:C1477" si="350">D1435+E1435+F1435+G1435+H1435+I1435</f>
        <v>149</v>
      </c>
      <c r="D1435" s="78">
        <f>66+74.5</f>
        <v>140.5</v>
      </c>
      <c r="E1435" s="64">
        <v>0</v>
      </c>
      <c r="F1435" s="78">
        <v>0</v>
      </c>
      <c r="G1435" s="78">
        <v>0</v>
      </c>
      <c r="H1435" s="78">
        <v>0</v>
      </c>
      <c r="I1435" s="78">
        <f>149-140.5</f>
        <v>8.5</v>
      </c>
    </row>
    <row r="1436" spans="1:9" s="103" customFormat="1" ht="16.5" customHeight="1" x14ac:dyDescent="0.25">
      <c r="A1436" s="705" t="s">
        <v>686</v>
      </c>
      <c r="B1436" s="123" t="s">
        <v>21</v>
      </c>
      <c r="C1436" s="78">
        <f t="shared" si="350"/>
        <v>50</v>
      </c>
      <c r="D1436" s="78">
        <f>D1437</f>
        <v>19.04</v>
      </c>
      <c r="E1436" s="64">
        <v>0</v>
      </c>
      <c r="F1436" s="78">
        <v>0</v>
      </c>
      <c r="G1436" s="78">
        <v>0</v>
      </c>
      <c r="H1436" s="78">
        <v>0</v>
      </c>
      <c r="I1436" s="78">
        <f>I1437</f>
        <v>30.96</v>
      </c>
    </row>
    <row r="1437" spans="1:9" s="103" customFormat="1" ht="47.25" customHeight="1" x14ac:dyDescent="0.25">
      <c r="A1437" s="706"/>
      <c r="B1437" s="124" t="s">
        <v>22</v>
      </c>
      <c r="C1437" s="78">
        <f t="shared" si="350"/>
        <v>50</v>
      </c>
      <c r="D1437" s="78">
        <v>19.04</v>
      </c>
      <c r="E1437" s="64">
        <v>0</v>
      </c>
      <c r="F1437" s="78">
        <v>0</v>
      </c>
      <c r="G1437" s="78">
        <v>0</v>
      </c>
      <c r="H1437" s="78">
        <v>0</v>
      </c>
      <c r="I1437" s="78">
        <f>50-19.04</f>
        <v>30.96</v>
      </c>
    </row>
    <row r="1438" spans="1:9" s="209" customFormat="1" ht="14.25" customHeight="1" x14ac:dyDescent="0.25">
      <c r="A1438" s="707" t="s">
        <v>687</v>
      </c>
      <c r="B1438" s="24" t="s">
        <v>21</v>
      </c>
      <c r="C1438" s="84">
        <f t="shared" si="350"/>
        <v>45</v>
      </c>
      <c r="D1438" s="84">
        <v>41.5</v>
      </c>
      <c r="E1438" s="72">
        <v>0</v>
      </c>
      <c r="F1438" s="84">
        <v>0</v>
      </c>
      <c r="G1438" s="84">
        <v>0</v>
      </c>
      <c r="H1438" s="84">
        <v>0</v>
      </c>
      <c r="I1438" s="84">
        <f>45-41.5</f>
        <v>3.5</v>
      </c>
    </row>
    <row r="1439" spans="1:9" s="209" customFormat="1" ht="42.75" customHeight="1" x14ac:dyDescent="0.25">
      <c r="A1439" s="708"/>
      <c r="B1439" s="26" t="s">
        <v>22</v>
      </c>
      <c r="C1439" s="84">
        <f t="shared" si="350"/>
        <v>45</v>
      </c>
      <c r="D1439" s="84">
        <v>41.5</v>
      </c>
      <c r="E1439" s="72">
        <v>0</v>
      </c>
      <c r="F1439" s="84">
        <v>0</v>
      </c>
      <c r="G1439" s="84">
        <v>0</v>
      </c>
      <c r="H1439" s="84">
        <v>0</v>
      </c>
      <c r="I1439" s="84">
        <f>45-41.5</f>
        <v>3.5</v>
      </c>
    </row>
    <row r="1440" spans="1:9" s="209" customFormat="1" ht="20.25" customHeight="1" x14ac:dyDescent="0.25">
      <c r="A1440" s="707" t="s">
        <v>688</v>
      </c>
      <c r="B1440" s="24" t="s">
        <v>21</v>
      </c>
      <c r="C1440" s="84">
        <f t="shared" si="350"/>
        <v>2</v>
      </c>
      <c r="D1440" s="84">
        <v>1.5</v>
      </c>
      <c r="E1440" s="72">
        <v>0</v>
      </c>
      <c r="F1440" s="84">
        <v>0</v>
      </c>
      <c r="G1440" s="84">
        <v>0</v>
      </c>
      <c r="H1440" s="84">
        <v>0</v>
      </c>
      <c r="I1440" s="84">
        <f>2-1.5</f>
        <v>0.5</v>
      </c>
    </row>
    <row r="1441" spans="1:11" s="209" customFormat="1" ht="28.5" customHeight="1" x14ac:dyDescent="0.25">
      <c r="A1441" s="708"/>
      <c r="B1441" s="26" t="s">
        <v>22</v>
      </c>
      <c r="C1441" s="84">
        <f t="shared" si="350"/>
        <v>2</v>
      </c>
      <c r="D1441" s="84">
        <v>1.5</v>
      </c>
      <c r="E1441" s="72">
        <v>0</v>
      </c>
      <c r="F1441" s="84">
        <v>0</v>
      </c>
      <c r="G1441" s="84">
        <v>0</v>
      </c>
      <c r="H1441" s="84">
        <v>0</v>
      </c>
      <c r="I1441" s="84">
        <f>2-1.5</f>
        <v>0.5</v>
      </c>
    </row>
    <row r="1442" spans="1:11" s="209" customFormat="1" x14ac:dyDescent="0.25">
      <c r="A1442" s="707" t="s">
        <v>689</v>
      </c>
      <c r="B1442" s="24" t="s">
        <v>21</v>
      </c>
      <c r="C1442" s="84">
        <f t="shared" si="350"/>
        <v>78</v>
      </c>
      <c r="D1442" s="84">
        <v>75</v>
      </c>
      <c r="E1442" s="72">
        <v>0</v>
      </c>
      <c r="F1442" s="84">
        <v>0</v>
      </c>
      <c r="G1442" s="84">
        <v>0</v>
      </c>
      <c r="H1442" s="84">
        <v>0</v>
      </c>
      <c r="I1442" s="84">
        <f>78-75</f>
        <v>3</v>
      </c>
      <c r="J1442" s="269"/>
    </row>
    <row r="1443" spans="1:11" s="209" customFormat="1" ht="36.75" customHeight="1" x14ac:dyDescent="0.25">
      <c r="A1443" s="708"/>
      <c r="B1443" s="26" t="s">
        <v>22</v>
      </c>
      <c r="C1443" s="84">
        <f t="shared" si="350"/>
        <v>78</v>
      </c>
      <c r="D1443" s="84">
        <v>75</v>
      </c>
      <c r="E1443" s="72">
        <v>0</v>
      </c>
      <c r="F1443" s="84">
        <v>0</v>
      </c>
      <c r="G1443" s="84">
        <v>0</v>
      </c>
      <c r="H1443" s="84">
        <v>0</v>
      </c>
      <c r="I1443" s="84">
        <f>78-75</f>
        <v>3</v>
      </c>
      <c r="J1443" s="269"/>
      <c r="K1443" s="270"/>
    </row>
    <row r="1444" spans="1:11" s="209" customFormat="1" ht="14.25" customHeight="1" x14ac:dyDescent="0.25">
      <c r="A1444" s="707" t="s">
        <v>690</v>
      </c>
      <c r="B1444" s="24" t="s">
        <v>21</v>
      </c>
      <c r="C1444" s="84">
        <f t="shared" si="350"/>
        <v>15</v>
      </c>
      <c r="D1444" s="84">
        <v>15</v>
      </c>
      <c r="E1444" s="72">
        <v>0</v>
      </c>
      <c r="F1444" s="84">
        <v>0</v>
      </c>
      <c r="G1444" s="84">
        <v>0</v>
      </c>
      <c r="H1444" s="84">
        <v>0</v>
      </c>
      <c r="I1444" s="84">
        <v>0</v>
      </c>
      <c r="J1444" s="269"/>
    </row>
    <row r="1445" spans="1:11" s="209" customFormat="1" ht="32.25" customHeight="1" x14ac:dyDescent="0.25">
      <c r="A1445" s="708"/>
      <c r="B1445" s="26" t="s">
        <v>22</v>
      </c>
      <c r="C1445" s="84">
        <f t="shared" si="350"/>
        <v>15</v>
      </c>
      <c r="D1445" s="84">
        <v>15</v>
      </c>
      <c r="E1445" s="72">
        <v>0</v>
      </c>
      <c r="F1445" s="84">
        <v>0</v>
      </c>
      <c r="G1445" s="84">
        <v>0</v>
      </c>
      <c r="H1445" s="84">
        <v>0</v>
      </c>
      <c r="I1445" s="84">
        <v>0</v>
      </c>
    </row>
    <row r="1446" spans="1:11" s="209" customFormat="1" ht="25" x14ac:dyDescent="0.25">
      <c r="A1446" s="404" t="s">
        <v>691</v>
      </c>
      <c r="B1446" s="24" t="s">
        <v>21</v>
      </c>
      <c r="C1446" s="84">
        <f t="shared" si="350"/>
        <v>50</v>
      </c>
      <c r="D1446" s="84">
        <v>50</v>
      </c>
      <c r="E1446" s="72">
        <v>0</v>
      </c>
      <c r="F1446" s="84">
        <v>0</v>
      </c>
      <c r="G1446" s="84">
        <v>0</v>
      </c>
      <c r="H1446" s="84">
        <v>0</v>
      </c>
      <c r="I1446" s="84">
        <v>0</v>
      </c>
      <c r="J1446" s="269"/>
    </row>
    <row r="1447" spans="1:11" s="209" customFormat="1" ht="15.75" customHeight="1" x14ac:dyDescent="0.25">
      <c r="A1447" s="378"/>
      <c r="B1447" s="26" t="s">
        <v>22</v>
      </c>
      <c r="C1447" s="84">
        <f t="shared" si="350"/>
        <v>50</v>
      </c>
      <c r="D1447" s="84">
        <v>50</v>
      </c>
      <c r="E1447" s="72">
        <v>0</v>
      </c>
      <c r="F1447" s="84">
        <v>0</v>
      </c>
      <c r="G1447" s="84">
        <v>0</v>
      </c>
      <c r="H1447" s="84">
        <v>0</v>
      </c>
      <c r="I1447" s="84">
        <v>0</v>
      </c>
    </row>
    <row r="1448" spans="1:11" s="208" customFormat="1" ht="27" customHeight="1" x14ac:dyDescent="0.25">
      <c r="A1448" s="403" t="s">
        <v>692</v>
      </c>
      <c r="B1448" s="24" t="s">
        <v>21</v>
      </c>
      <c r="C1448" s="84">
        <f t="shared" si="350"/>
        <v>119</v>
      </c>
      <c r="D1448" s="84">
        <v>119</v>
      </c>
      <c r="E1448" s="72">
        <v>0</v>
      </c>
      <c r="F1448" s="84">
        <v>0</v>
      </c>
      <c r="G1448" s="84">
        <v>0</v>
      </c>
      <c r="H1448" s="84">
        <v>0</v>
      </c>
      <c r="I1448" s="84">
        <v>0</v>
      </c>
      <c r="J1448" s="215"/>
    </row>
    <row r="1449" spans="1:11" s="209" customFormat="1" ht="13.5" customHeight="1" x14ac:dyDescent="0.25">
      <c r="A1449" s="378"/>
      <c r="B1449" s="26" t="s">
        <v>22</v>
      </c>
      <c r="C1449" s="84">
        <f t="shared" si="350"/>
        <v>119</v>
      </c>
      <c r="D1449" s="84">
        <v>119</v>
      </c>
      <c r="E1449" s="72">
        <v>0</v>
      </c>
      <c r="F1449" s="84">
        <v>0</v>
      </c>
      <c r="G1449" s="84">
        <v>0</v>
      </c>
      <c r="H1449" s="84">
        <v>0</v>
      </c>
      <c r="I1449" s="84">
        <v>0</v>
      </c>
    </row>
    <row r="1450" spans="1:11" s="209" customFormat="1" ht="43.5" customHeight="1" x14ac:dyDescent="0.25">
      <c r="A1450" s="484" t="s">
        <v>693</v>
      </c>
      <c r="B1450" s="24" t="s">
        <v>21</v>
      </c>
      <c r="C1450" s="84">
        <f t="shared" si="350"/>
        <v>89.25</v>
      </c>
      <c r="D1450" s="84">
        <v>89.25</v>
      </c>
      <c r="E1450" s="72">
        <v>0</v>
      </c>
      <c r="F1450" s="84">
        <v>0</v>
      </c>
      <c r="G1450" s="84">
        <v>0</v>
      </c>
      <c r="H1450" s="84">
        <v>0</v>
      </c>
      <c r="I1450" s="84">
        <v>0</v>
      </c>
      <c r="J1450" s="269"/>
    </row>
    <row r="1451" spans="1:11" s="209" customFormat="1" ht="13.5" customHeight="1" x14ac:dyDescent="0.25">
      <c r="A1451" s="378"/>
      <c r="B1451" s="26" t="s">
        <v>22</v>
      </c>
      <c r="C1451" s="84">
        <f t="shared" si="350"/>
        <v>89.25</v>
      </c>
      <c r="D1451" s="84">
        <v>89.25</v>
      </c>
      <c r="E1451" s="72">
        <v>0</v>
      </c>
      <c r="F1451" s="84">
        <v>0</v>
      </c>
      <c r="G1451" s="84">
        <v>0</v>
      </c>
      <c r="H1451" s="84">
        <v>0</v>
      </c>
      <c r="I1451" s="84">
        <v>0</v>
      </c>
    </row>
    <row r="1452" spans="1:11" s="208" customFormat="1" ht="56.25" customHeight="1" x14ac:dyDescent="0.25">
      <c r="A1452" s="483" t="s">
        <v>694</v>
      </c>
      <c r="B1452" s="63" t="s">
        <v>21</v>
      </c>
      <c r="C1452" s="78">
        <f t="shared" si="350"/>
        <v>58</v>
      </c>
      <c r="D1452" s="78">
        <v>0</v>
      </c>
      <c r="E1452" s="64">
        <v>58</v>
      </c>
      <c r="F1452" s="78">
        <v>0</v>
      </c>
      <c r="G1452" s="78">
        <v>0</v>
      </c>
      <c r="H1452" s="78">
        <v>0</v>
      </c>
      <c r="I1452" s="78">
        <v>0</v>
      </c>
      <c r="J1452" s="215"/>
    </row>
    <row r="1453" spans="1:11" s="209" customFormat="1" ht="13.5" customHeight="1" x14ac:dyDescent="0.25">
      <c r="A1453" s="378"/>
      <c r="B1453" s="26" t="s">
        <v>22</v>
      </c>
      <c r="C1453" s="84">
        <f t="shared" si="350"/>
        <v>58</v>
      </c>
      <c r="D1453" s="84">
        <v>0</v>
      </c>
      <c r="E1453" s="72">
        <v>58</v>
      </c>
      <c r="F1453" s="84">
        <v>0</v>
      </c>
      <c r="G1453" s="84">
        <v>0</v>
      </c>
      <c r="H1453" s="84">
        <v>0</v>
      </c>
      <c r="I1453" s="84">
        <v>0</v>
      </c>
    </row>
    <row r="1454" spans="1:11" s="208" customFormat="1" ht="72.75" customHeight="1" x14ac:dyDescent="0.25">
      <c r="A1454" s="483" t="s">
        <v>695</v>
      </c>
      <c r="B1454" s="63" t="s">
        <v>21</v>
      </c>
      <c r="C1454" s="78">
        <f t="shared" si="350"/>
        <v>58</v>
      </c>
      <c r="D1454" s="78">
        <v>0</v>
      </c>
      <c r="E1454" s="64">
        <v>58</v>
      </c>
      <c r="F1454" s="78">
        <v>0</v>
      </c>
      <c r="G1454" s="78">
        <v>0</v>
      </c>
      <c r="H1454" s="78">
        <v>0</v>
      </c>
      <c r="I1454" s="78">
        <v>0</v>
      </c>
      <c r="J1454" s="215"/>
    </row>
    <row r="1455" spans="1:11" s="209" customFormat="1" ht="13.5" customHeight="1" x14ac:dyDescent="0.25">
      <c r="A1455" s="380"/>
      <c r="B1455" s="62" t="s">
        <v>22</v>
      </c>
      <c r="C1455" s="78">
        <f t="shared" si="350"/>
        <v>58</v>
      </c>
      <c r="D1455" s="78">
        <v>0</v>
      </c>
      <c r="E1455" s="64">
        <v>58</v>
      </c>
      <c r="F1455" s="78">
        <v>0</v>
      </c>
      <c r="G1455" s="78">
        <v>0</v>
      </c>
      <c r="H1455" s="78">
        <v>0</v>
      </c>
      <c r="I1455" s="78">
        <v>0</v>
      </c>
    </row>
    <row r="1456" spans="1:11" s="215" customFormat="1" ht="80.25" customHeight="1" x14ac:dyDescent="0.25">
      <c r="A1456" s="557" t="s">
        <v>696</v>
      </c>
      <c r="B1456" s="242" t="s">
        <v>21</v>
      </c>
      <c r="C1456" s="255">
        <f t="shared" si="350"/>
        <v>168</v>
      </c>
      <c r="D1456" s="255">
        <v>0</v>
      </c>
      <c r="E1456" s="72">
        <f>166+2</f>
        <v>168</v>
      </c>
      <c r="F1456" s="255">
        <v>0</v>
      </c>
      <c r="G1456" s="255">
        <v>0</v>
      </c>
      <c r="H1456" s="255">
        <v>0</v>
      </c>
      <c r="I1456" s="255">
        <v>0</v>
      </c>
    </row>
    <row r="1457" spans="1:10" s="209" customFormat="1" ht="13.5" customHeight="1" x14ac:dyDescent="0.25">
      <c r="A1457" s="378"/>
      <c r="B1457" s="26" t="s">
        <v>22</v>
      </c>
      <c r="C1457" s="84">
        <f t="shared" si="350"/>
        <v>168</v>
      </c>
      <c r="D1457" s="84">
        <v>0</v>
      </c>
      <c r="E1457" s="72">
        <f>166+2</f>
        <v>168</v>
      </c>
      <c r="F1457" s="84">
        <v>0</v>
      </c>
      <c r="G1457" s="84">
        <v>0</v>
      </c>
      <c r="H1457" s="84">
        <v>0</v>
      </c>
      <c r="I1457" s="84">
        <v>0</v>
      </c>
    </row>
    <row r="1458" spans="1:10" s="215" customFormat="1" ht="64.5" customHeight="1" x14ac:dyDescent="0.25">
      <c r="A1458" s="557" t="s">
        <v>697</v>
      </c>
      <c r="B1458" s="242" t="s">
        <v>21</v>
      </c>
      <c r="C1458" s="255">
        <f t="shared" si="350"/>
        <v>100</v>
      </c>
      <c r="D1458" s="255">
        <v>0</v>
      </c>
      <c r="E1458" s="255">
        <v>100</v>
      </c>
      <c r="F1458" s="255">
        <v>0</v>
      </c>
      <c r="G1458" s="255">
        <v>0</v>
      </c>
      <c r="H1458" s="255">
        <v>0</v>
      </c>
      <c r="I1458" s="255">
        <v>0</v>
      </c>
    </row>
    <row r="1459" spans="1:10" s="209" customFormat="1" ht="13.5" customHeight="1" x14ac:dyDescent="0.25">
      <c r="A1459" s="378"/>
      <c r="B1459" s="26" t="s">
        <v>22</v>
      </c>
      <c r="C1459" s="84">
        <f t="shared" si="350"/>
        <v>100</v>
      </c>
      <c r="D1459" s="84">
        <v>0</v>
      </c>
      <c r="E1459" s="72">
        <v>100</v>
      </c>
      <c r="F1459" s="84">
        <v>0</v>
      </c>
      <c r="G1459" s="84">
        <v>0</v>
      </c>
      <c r="H1459" s="84">
        <v>0</v>
      </c>
      <c r="I1459" s="84">
        <v>0</v>
      </c>
    </row>
    <row r="1460" spans="1:10" s="209" customFormat="1" ht="29.25" customHeight="1" x14ac:dyDescent="0.25">
      <c r="A1460" s="335" t="s">
        <v>698</v>
      </c>
      <c r="B1460" s="63" t="s">
        <v>21</v>
      </c>
      <c r="C1460" s="78">
        <f t="shared" si="350"/>
        <v>476</v>
      </c>
      <c r="D1460" s="78">
        <v>0</v>
      </c>
      <c r="E1460" s="64">
        <v>476</v>
      </c>
      <c r="F1460" s="78">
        <v>0</v>
      </c>
      <c r="G1460" s="78">
        <v>0</v>
      </c>
      <c r="H1460" s="78">
        <v>0</v>
      </c>
      <c r="I1460" s="78">
        <v>0</v>
      </c>
      <c r="J1460" s="269"/>
    </row>
    <row r="1461" spans="1:10" s="209" customFormat="1" ht="15.75" customHeight="1" x14ac:dyDescent="0.25">
      <c r="A1461" s="380"/>
      <c r="B1461" s="62" t="s">
        <v>22</v>
      </c>
      <c r="C1461" s="78">
        <f t="shared" si="350"/>
        <v>476</v>
      </c>
      <c r="D1461" s="78">
        <v>0</v>
      </c>
      <c r="E1461" s="64">
        <v>476</v>
      </c>
      <c r="F1461" s="78">
        <v>0</v>
      </c>
      <c r="G1461" s="78">
        <v>0</v>
      </c>
      <c r="H1461" s="78">
        <v>0</v>
      </c>
      <c r="I1461" s="78">
        <v>0</v>
      </c>
    </row>
    <row r="1462" spans="1:10" s="208" customFormat="1" ht="51.75" customHeight="1" x14ac:dyDescent="0.25">
      <c r="A1462" s="482" t="s">
        <v>699</v>
      </c>
      <c r="B1462" s="63" t="s">
        <v>21</v>
      </c>
      <c r="C1462" s="78">
        <f t="shared" si="350"/>
        <v>149</v>
      </c>
      <c r="D1462" s="78">
        <v>0</v>
      </c>
      <c r="E1462" s="64">
        <v>149</v>
      </c>
      <c r="F1462" s="78">
        <v>0</v>
      </c>
      <c r="G1462" s="78">
        <v>0</v>
      </c>
      <c r="H1462" s="78">
        <v>0</v>
      </c>
      <c r="I1462" s="78">
        <v>0</v>
      </c>
      <c r="J1462" s="215"/>
    </row>
    <row r="1463" spans="1:10" s="209" customFormat="1" ht="15.75" customHeight="1" x14ac:dyDescent="0.25">
      <c r="A1463" s="378"/>
      <c r="B1463" s="26" t="s">
        <v>22</v>
      </c>
      <c r="C1463" s="84">
        <f t="shared" si="350"/>
        <v>149</v>
      </c>
      <c r="D1463" s="84">
        <v>0</v>
      </c>
      <c r="E1463" s="72">
        <v>149</v>
      </c>
      <c r="F1463" s="84">
        <v>0</v>
      </c>
      <c r="G1463" s="84">
        <v>0</v>
      </c>
      <c r="H1463" s="84">
        <v>0</v>
      </c>
      <c r="I1463" s="84">
        <v>0</v>
      </c>
    </row>
    <row r="1464" spans="1:10" s="209" customFormat="1" ht="59.25" customHeight="1" x14ac:dyDescent="0.25">
      <c r="A1464" s="481" t="s">
        <v>700</v>
      </c>
      <c r="B1464" s="24" t="s">
        <v>21</v>
      </c>
      <c r="C1464" s="84">
        <f t="shared" si="350"/>
        <v>58</v>
      </c>
      <c r="D1464" s="84">
        <v>0</v>
      </c>
      <c r="E1464" s="72">
        <v>58</v>
      </c>
      <c r="F1464" s="84">
        <v>0</v>
      </c>
      <c r="G1464" s="84">
        <v>0</v>
      </c>
      <c r="H1464" s="84">
        <v>0</v>
      </c>
      <c r="I1464" s="84">
        <v>0</v>
      </c>
      <c r="J1464" s="269"/>
    </row>
    <row r="1465" spans="1:10" s="209" customFormat="1" ht="15" customHeight="1" x14ac:dyDescent="0.25">
      <c r="A1465" s="378"/>
      <c r="B1465" s="26" t="s">
        <v>22</v>
      </c>
      <c r="C1465" s="84">
        <f t="shared" si="350"/>
        <v>58</v>
      </c>
      <c r="D1465" s="84">
        <v>0</v>
      </c>
      <c r="E1465" s="72">
        <v>58</v>
      </c>
      <c r="F1465" s="84">
        <v>0</v>
      </c>
      <c r="G1465" s="84">
        <v>0</v>
      </c>
      <c r="H1465" s="84">
        <v>0</v>
      </c>
      <c r="I1465" s="84">
        <v>0</v>
      </c>
    </row>
    <row r="1466" spans="1:10" s="209" customFormat="1" ht="44.25" customHeight="1" x14ac:dyDescent="0.3">
      <c r="A1466" s="442" t="s">
        <v>701</v>
      </c>
      <c r="B1466" s="24" t="s">
        <v>21</v>
      </c>
      <c r="C1466" s="84">
        <f t="shared" si="350"/>
        <v>138</v>
      </c>
      <c r="D1466" s="84">
        <v>0</v>
      </c>
      <c r="E1466" s="72">
        <v>138</v>
      </c>
      <c r="F1466" s="84">
        <v>0</v>
      </c>
      <c r="G1466" s="84">
        <v>0</v>
      </c>
      <c r="H1466" s="84">
        <v>0</v>
      </c>
      <c r="I1466" s="84">
        <v>0</v>
      </c>
      <c r="J1466" s="269"/>
    </row>
    <row r="1467" spans="1:10" s="209" customFormat="1" ht="15" customHeight="1" x14ac:dyDescent="0.25">
      <c r="A1467" s="378"/>
      <c r="B1467" s="26" t="s">
        <v>22</v>
      </c>
      <c r="C1467" s="84">
        <f t="shared" si="350"/>
        <v>138</v>
      </c>
      <c r="D1467" s="84">
        <v>0</v>
      </c>
      <c r="E1467" s="72">
        <v>138</v>
      </c>
      <c r="F1467" s="84">
        <v>0</v>
      </c>
      <c r="G1467" s="84">
        <v>0</v>
      </c>
      <c r="H1467" s="84">
        <v>0</v>
      </c>
      <c r="I1467" s="84">
        <v>0</v>
      </c>
    </row>
    <row r="1468" spans="1:10" s="209" customFormat="1" ht="58.5" customHeight="1" x14ac:dyDescent="0.3">
      <c r="A1468" s="442" t="s">
        <v>702</v>
      </c>
      <c r="B1468" s="24" t="s">
        <v>21</v>
      </c>
      <c r="C1468" s="84">
        <f t="shared" si="350"/>
        <v>153</v>
      </c>
      <c r="D1468" s="84">
        <v>0</v>
      </c>
      <c r="E1468" s="72">
        <v>153</v>
      </c>
      <c r="F1468" s="84">
        <v>0</v>
      </c>
      <c r="G1468" s="84">
        <v>0</v>
      </c>
      <c r="H1468" s="84">
        <v>0</v>
      </c>
      <c r="I1468" s="84">
        <v>0</v>
      </c>
      <c r="J1468" s="269"/>
    </row>
    <row r="1469" spans="1:10" s="209" customFormat="1" ht="15" customHeight="1" x14ac:dyDescent="0.25">
      <c r="A1469" s="378"/>
      <c r="B1469" s="26" t="s">
        <v>22</v>
      </c>
      <c r="C1469" s="84">
        <f t="shared" si="350"/>
        <v>153</v>
      </c>
      <c r="D1469" s="84">
        <v>0</v>
      </c>
      <c r="E1469" s="72">
        <v>153</v>
      </c>
      <c r="F1469" s="84">
        <v>0</v>
      </c>
      <c r="G1469" s="84">
        <v>0</v>
      </c>
      <c r="H1469" s="84">
        <v>0</v>
      </c>
      <c r="I1469" s="84">
        <v>0</v>
      </c>
    </row>
    <row r="1470" spans="1:10" s="209" customFormat="1" ht="45" customHeight="1" x14ac:dyDescent="0.25">
      <c r="A1470" s="448" t="s">
        <v>703</v>
      </c>
      <c r="B1470" s="24" t="s">
        <v>21</v>
      </c>
      <c r="C1470" s="84">
        <f t="shared" si="350"/>
        <v>30</v>
      </c>
      <c r="D1470" s="84">
        <v>0</v>
      </c>
      <c r="E1470" s="72">
        <v>30</v>
      </c>
      <c r="F1470" s="84">
        <v>0</v>
      </c>
      <c r="G1470" s="84">
        <v>0</v>
      </c>
      <c r="H1470" s="84">
        <v>0</v>
      </c>
      <c r="I1470" s="84">
        <v>0</v>
      </c>
      <c r="J1470" s="269"/>
    </row>
    <row r="1471" spans="1:10" s="209" customFormat="1" ht="15" customHeight="1" x14ac:dyDescent="0.25">
      <c r="A1471" s="378"/>
      <c r="B1471" s="26" t="s">
        <v>22</v>
      </c>
      <c r="C1471" s="84">
        <f t="shared" si="350"/>
        <v>30</v>
      </c>
      <c r="D1471" s="84">
        <v>0</v>
      </c>
      <c r="E1471" s="72">
        <v>30</v>
      </c>
      <c r="F1471" s="84">
        <v>0</v>
      </c>
      <c r="G1471" s="84">
        <v>0</v>
      </c>
      <c r="H1471" s="84">
        <v>0</v>
      </c>
      <c r="I1471" s="84">
        <v>0</v>
      </c>
    </row>
    <row r="1472" spans="1:10" s="209" customFormat="1" ht="39.75" customHeight="1" x14ac:dyDescent="0.25">
      <c r="A1472" s="544" t="s">
        <v>770</v>
      </c>
      <c r="B1472" s="24" t="s">
        <v>21</v>
      </c>
      <c r="C1472" s="84">
        <f t="shared" si="350"/>
        <v>320</v>
      </c>
      <c r="D1472" s="84">
        <v>0</v>
      </c>
      <c r="E1472" s="72">
        <v>320</v>
      </c>
      <c r="F1472" s="84">
        <v>0</v>
      </c>
      <c r="G1472" s="84">
        <v>0</v>
      </c>
      <c r="H1472" s="84">
        <v>0</v>
      </c>
      <c r="I1472" s="84">
        <v>0</v>
      </c>
      <c r="J1472" s="269"/>
    </row>
    <row r="1473" spans="1:10" s="209" customFormat="1" ht="15" customHeight="1" x14ac:dyDescent="0.25">
      <c r="A1473" s="378"/>
      <c r="B1473" s="26" t="s">
        <v>22</v>
      </c>
      <c r="C1473" s="84">
        <f t="shared" si="350"/>
        <v>320</v>
      </c>
      <c r="D1473" s="84">
        <v>0</v>
      </c>
      <c r="E1473" s="72">
        <v>320</v>
      </c>
      <c r="F1473" s="84">
        <v>0</v>
      </c>
      <c r="G1473" s="84">
        <v>0</v>
      </c>
      <c r="H1473" s="84">
        <v>0</v>
      </c>
      <c r="I1473" s="84">
        <v>0</v>
      </c>
    </row>
    <row r="1474" spans="1:10" s="209" customFormat="1" ht="54.75" customHeight="1" x14ac:dyDescent="0.25">
      <c r="A1474" s="553" t="s">
        <v>820</v>
      </c>
      <c r="B1474" s="24" t="s">
        <v>21</v>
      </c>
      <c r="C1474" s="84">
        <f t="shared" si="350"/>
        <v>30</v>
      </c>
      <c r="D1474" s="84">
        <v>0</v>
      </c>
      <c r="E1474" s="72">
        <v>30</v>
      </c>
      <c r="F1474" s="84">
        <v>0</v>
      </c>
      <c r="G1474" s="84">
        <v>0</v>
      </c>
      <c r="H1474" s="84">
        <v>0</v>
      </c>
      <c r="I1474" s="84">
        <v>0</v>
      </c>
      <c r="J1474" s="269"/>
    </row>
    <row r="1475" spans="1:10" s="209" customFormat="1" ht="15" customHeight="1" x14ac:dyDescent="0.25">
      <c r="A1475" s="378"/>
      <c r="B1475" s="26" t="s">
        <v>22</v>
      </c>
      <c r="C1475" s="84">
        <f t="shared" si="350"/>
        <v>30</v>
      </c>
      <c r="D1475" s="84">
        <v>0</v>
      </c>
      <c r="E1475" s="72">
        <v>30</v>
      </c>
      <c r="F1475" s="84">
        <v>0</v>
      </c>
      <c r="G1475" s="84">
        <v>0</v>
      </c>
      <c r="H1475" s="84">
        <v>0</v>
      </c>
      <c r="I1475" s="84">
        <v>0</v>
      </c>
    </row>
    <row r="1476" spans="1:10" s="209" customFormat="1" ht="64.5" customHeight="1" x14ac:dyDescent="0.25">
      <c r="A1476" s="440" t="s">
        <v>837</v>
      </c>
      <c r="B1476" s="24" t="s">
        <v>21</v>
      </c>
      <c r="C1476" s="84">
        <f t="shared" si="350"/>
        <v>280</v>
      </c>
      <c r="D1476" s="84">
        <v>0</v>
      </c>
      <c r="E1476" s="72">
        <v>280</v>
      </c>
      <c r="F1476" s="84">
        <v>0</v>
      </c>
      <c r="G1476" s="84">
        <v>0</v>
      </c>
      <c r="H1476" s="84">
        <v>0</v>
      </c>
      <c r="I1476" s="84">
        <v>0</v>
      </c>
      <c r="J1476" s="269"/>
    </row>
    <row r="1477" spans="1:10" s="209" customFormat="1" ht="15" customHeight="1" x14ac:dyDescent="0.25">
      <c r="A1477" s="378"/>
      <c r="B1477" s="26" t="s">
        <v>22</v>
      </c>
      <c r="C1477" s="84">
        <f t="shared" si="350"/>
        <v>280</v>
      </c>
      <c r="D1477" s="84">
        <v>0</v>
      </c>
      <c r="E1477" s="72">
        <v>280</v>
      </c>
      <c r="F1477" s="84">
        <v>0</v>
      </c>
      <c r="G1477" s="84">
        <v>0</v>
      </c>
      <c r="H1477" s="84">
        <v>0</v>
      </c>
      <c r="I1477" s="84">
        <v>0</v>
      </c>
    </row>
    <row r="1478" spans="1:10" s="209" customFormat="1" ht="45.75" customHeight="1" x14ac:dyDescent="0.25">
      <c r="A1478" s="451" t="s">
        <v>921</v>
      </c>
      <c r="B1478" s="24" t="s">
        <v>21</v>
      </c>
      <c r="C1478" s="84">
        <f t="shared" ref="C1478:C1479" si="351">D1478+E1478+F1478+G1478+H1478+I1478</f>
        <v>179</v>
      </c>
      <c r="D1478" s="84">
        <v>0</v>
      </c>
      <c r="E1478" s="72">
        <v>179</v>
      </c>
      <c r="F1478" s="84">
        <v>0</v>
      </c>
      <c r="G1478" s="84">
        <v>0</v>
      </c>
      <c r="H1478" s="84">
        <v>0</v>
      </c>
      <c r="I1478" s="84">
        <v>0</v>
      </c>
      <c r="J1478" s="269"/>
    </row>
    <row r="1479" spans="1:10" s="209" customFormat="1" ht="15" customHeight="1" x14ac:dyDescent="0.25">
      <c r="A1479" s="378"/>
      <c r="B1479" s="26" t="s">
        <v>22</v>
      </c>
      <c r="C1479" s="84">
        <f t="shared" si="351"/>
        <v>179</v>
      </c>
      <c r="D1479" s="84">
        <v>0</v>
      </c>
      <c r="E1479" s="72">
        <v>179</v>
      </c>
      <c r="F1479" s="84">
        <v>0</v>
      </c>
      <c r="G1479" s="84">
        <v>0</v>
      </c>
      <c r="H1479" s="84">
        <v>0</v>
      </c>
      <c r="I1479" s="84">
        <v>0</v>
      </c>
    </row>
    <row r="1480" spans="1:10" ht="13" x14ac:dyDescent="0.3">
      <c r="A1480" s="371" t="s">
        <v>213</v>
      </c>
      <c r="B1480" s="372"/>
      <c r="C1480" s="372"/>
      <c r="D1480" s="372"/>
      <c r="E1480" s="372"/>
      <c r="F1480" s="372"/>
      <c r="G1480" s="372"/>
      <c r="H1480" s="372"/>
      <c r="I1480" s="373"/>
    </row>
    <row r="1481" spans="1:10" ht="13" x14ac:dyDescent="0.3">
      <c r="A1481" s="31" t="s">
        <v>24</v>
      </c>
      <c r="B1481" s="130" t="s">
        <v>21</v>
      </c>
      <c r="C1481" s="131">
        <f t="shared" ref="C1481:C1494" si="352">D1481+E1481+F1481+G1481+H1481+I1481</f>
        <v>10</v>
      </c>
      <c r="D1481" s="131">
        <f t="shared" ref="D1481:I1492" si="353">D1483</f>
        <v>0</v>
      </c>
      <c r="E1481" s="131">
        <f t="shared" si="353"/>
        <v>10</v>
      </c>
      <c r="F1481" s="131">
        <f t="shared" si="353"/>
        <v>0</v>
      </c>
      <c r="G1481" s="131">
        <f t="shared" si="353"/>
        <v>0</v>
      </c>
      <c r="H1481" s="131">
        <f t="shared" si="353"/>
        <v>0</v>
      </c>
      <c r="I1481" s="131">
        <f t="shared" si="353"/>
        <v>0</v>
      </c>
    </row>
    <row r="1482" spans="1:10" ht="13" x14ac:dyDescent="0.3">
      <c r="A1482" s="21" t="s">
        <v>48</v>
      </c>
      <c r="B1482" s="133" t="s">
        <v>22</v>
      </c>
      <c r="C1482" s="131">
        <f t="shared" si="352"/>
        <v>10</v>
      </c>
      <c r="D1482" s="131">
        <f t="shared" si="353"/>
        <v>0</v>
      </c>
      <c r="E1482" s="131">
        <f t="shared" si="353"/>
        <v>10</v>
      </c>
      <c r="F1482" s="131">
        <f t="shared" si="353"/>
        <v>0</v>
      </c>
      <c r="G1482" s="131">
        <f t="shared" si="353"/>
        <v>0</v>
      </c>
      <c r="H1482" s="131">
        <f t="shared" si="353"/>
        <v>0</v>
      </c>
      <c r="I1482" s="131">
        <f t="shared" si="353"/>
        <v>0</v>
      </c>
    </row>
    <row r="1483" spans="1:10" ht="13" x14ac:dyDescent="0.3">
      <c r="A1483" s="355" t="s">
        <v>46</v>
      </c>
      <c r="B1483" s="24" t="s">
        <v>21</v>
      </c>
      <c r="C1483" s="52">
        <f t="shared" si="352"/>
        <v>10</v>
      </c>
      <c r="D1483" s="52">
        <f t="shared" si="353"/>
        <v>0</v>
      </c>
      <c r="E1483" s="52">
        <f t="shared" si="353"/>
        <v>10</v>
      </c>
      <c r="F1483" s="52">
        <f t="shared" si="353"/>
        <v>0</v>
      </c>
      <c r="G1483" s="52">
        <f t="shared" si="353"/>
        <v>0</v>
      </c>
      <c r="H1483" s="52">
        <f t="shared" si="353"/>
        <v>0</v>
      </c>
      <c r="I1483" s="52">
        <f t="shared" si="353"/>
        <v>0</v>
      </c>
    </row>
    <row r="1484" spans="1:10" x14ac:dyDescent="0.25">
      <c r="A1484" s="10" t="s">
        <v>28</v>
      </c>
      <c r="B1484" s="26" t="s">
        <v>22</v>
      </c>
      <c r="C1484" s="52">
        <f t="shared" si="352"/>
        <v>10</v>
      </c>
      <c r="D1484" s="52">
        <f t="shared" si="353"/>
        <v>0</v>
      </c>
      <c r="E1484" s="52">
        <f t="shared" si="353"/>
        <v>10</v>
      </c>
      <c r="F1484" s="52">
        <f t="shared" si="353"/>
        <v>0</v>
      </c>
      <c r="G1484" s="52">
        <f t="shared" si="353"/>
        <v>0</v>
      </c>
      <c r="H1484" s="52">
        <f t="shared" si="353"/>
        <v>0</v>
      </c>
      <c r="I1484" s="52">
        <f t="shared" si="353"/>
        <v>0</v>
      </c>
    </row>
    <row r="1485" spans="1:10" ht="13" x14ac:dyDescent="0.3">
      <c r="A1485" s="19" t="s">
        <v>78</v>
      </c>
      <c r="B1485" s="3" t="s">
        <v>21</v>
      </c>
      <c r="C1485" s="52">
        <f t="shared" si="352"/>
        <v>10</v>
      </c>
      <c r="D1485" s="52">
        <f t="shared" si="353"/>
        <v>0</v>
      </c>
      <c r="E1485" s="52">
        <f t="shared" si="353"/>
        <v>10</v>
      </c>
      <c r="F1485" s="52">
        <f t="shared" si="353"/>
        <v>0</v>
      </c>
      <c r="G1485" s="52">
        <f t="shared" si="353"/>
        <v>0</v>
      </c>
      <c r="H1485" s="52">
        <f t="shared" si="353"/>
        <v>0</v>
      </c>
      <c r="I1485" s="52">
        <f t="shared" si="353"/>
        <v>0</v>
      </c>
    </row>
    <row r="1486" spans="1:10" ht="13" x14ac:dyDescent="0.3">
      <c r="A1486" s="16"/>
      <c r="B1486" s="4" t="s">
        <v>22</v>
      </c>
      <c r="C1486" s="52">
        <f t="shared" si="352"/>
        <v>10</v>
      </c>
      <c r="D1486" s="52">
        <f t="shared" si="353"/>
        <v>0</v>
      </c>
      <c r="E1486" s="52">
        <f t="shared" si="353"/>
        <v>10</v>
      </c>
      <c r="F1486" s="52">
        <f t="shared" si="353"/>
        <v>0</v>
      </c>
      <c r="G1486" s="52">
        <f t="shared" si="353"/>
        <v>0</v>
      </c>
      <c r="H1486" s="52">
        <f t="shared" si="353"/>
        <v>0</v>
      </c>
      <c r="I1486" s="52">
        <f t="shared" si="353"/>
        <v>0</v>
      </c>
    </row>
    <row r="1487" spans="1:10" ht="13" x14ac:dyDescent="0.3">
      <c r="A1487" s="18" t="s">
        <v>61</v>
      </c>
      <c r="B1487" s="3" t="s">
        <v>21</v>
      </c>
      <c r="C1487" s="52">
        <f t="shared" si="352"/>
        <v>10</v>
      </c>
      <c r="D1487" s="52">
        <f t="shared" si="353"/>
        <v>0</v>
      </c>
      <c r="E1487" s="52">
        <f t="shared" si="353"/>
        <v>10</v>
      </c>
      <c r="F1487" s="52">
        <f t="shared" si="353"/>
        <v>0</v>
      </c>
      <c r="G1487" s="52">
        <f t="shared" si="353"/>
        <v>0</v>
      </c>
      <c r="H1487" s="52">
        <f t="shared" si="353"/>
        <v>0</v>
      </c>
      <c r="I1487" s="52">
        <f t="shared" si="353"/>
        <v>0</v>
      </c>
    </row>
    <row r="1488" spans="1:10" x14ac:dyDescent="0.25">
      <c r="A1488" s="12"/>
      <c r="B1488" s="4" t="s">
        <v>22</v>
      </c>
      <c r="C1488" s="52">
        <f t="shared" si="352"/>
        <v>10</v>
      </c>
      <c r="D1488" s="52">
        <f t="shared" si="353"/>
        <v>0</v>
      </c>
      <c r="E1488" s="52">
        <f t="shared" si="353"/>
        <v>10</v>
      </c>
      <c r="F1488" s="52">
        <f t="shared" si="353"/>
        <v>0</v>
      </c>
      <c r="G1488" s="52">
        <f t="shared" si="353"/>
        <v>0</v>
      </c>
      <c r="H1488" s="52">
        <f t="shared" si="353"/>
        <v>0</v>
      </c>
      <c r="I1488" s="52">
        <f t="shared" si="353"/>
        <v>0</v>
      </c>
    </row>
    <row r="1489" spans="1:9" s="95" customFormat="1" ht="13" x14ac:dyDescent="0.3">
      <c r="A1489" s="58" t="s">
        <v>53</v>
      </c>
      <c r="B1489" s="130" t="s">
        <v>21</v>
      </c>
      <c r="C1489" s="131">
        <f t="shared" si="352"/>
        <v>10</v>
      </c>
      <c r="D1489" s="131">
        <f t="shared" si="353"/>
        <v>0</v>
      </c>
      <c r="E1489" s="131">
        <f t="shared" si="353"/>
        <v>10</v>
      </c>
      <c r="F1489" s="131">
        <f t="shared" si="353"/>
        <v>0</v>
      </c>
      <c r="G1489" s="131">
        <f t="shared" si="353"/>
        <v>0</v>
      </c>
      <c r="H1489" s="131">
        <f t="shared" si="353"/>
        <v>0</v>
      </c>
      <c r="I1489" s="131">
        <f t="shared" si="353"/>
        <v>0</v>
      </c>
    </row>
    <row r="1490" spans="1:9" s="95" customFormat="1" ht="13" x14ac:dyDescent="0.3">
      <c r="A1490" s="135"/>
      <c r="B1490" s="128" t="s">
        <v>22</v>
      </c>
      <c r="C1490" s="126">
        <f t="shared" si="352"/>
        <v>10</v>
      </c>
      <c r="D1490" s="131">
        <f t="shared" si="353"/>
        <v>0</v>
      </c>
      <c r="E1490" s="131">
        <f t="shared" si="353"/>
        <v>10</v>
      </c>
      <c r="F1490" s="131">
        <f t="shared" si="353"/>
        <v>0</v>
      </c>
      <c r="G1490" s="131">
        <f t="shared" si="353"/>
        <v>0</v>
      </c>
      <c r="H1490" s="131">
        <f t="shared" si="353"/>
        <v>0</v>
      </c>
      <c r="I1490" s="131">
        <f t="shared" si="353"/>
        <v>0</v>
      </c>
    </row>
    <row r="1491" spans="1:9" s="127" customFormat="1" ht="13" x14ac:dyDescent="0.3">
      <c r="A1491" s="387" t="s">
        <v>492</v>
      </c>
      <c r="B1491" s="125" t="s">
        <v>21</v>
      </c>
      <c r="C1491" s="126">
        <f t="shared" si="352"/>
        <v>10</v>
      </c>
      <c r="D1491" s="126">
        <f>D1493</f>
        <v>0</v>
      </c>
      <c r="E1491" s="126">
        <f t="shared" si="353"/>
        <v>10</v>
      </c>
      <c r="F1491" s="126">
        <f t="shared" si="353"/>
        <v>0</v>
      </c>
      <c r="G1491" s="126">
        <f t="shared" si="353"/>
        <v>0</v>
      </c>
      <c r="H1491" s="126">
        <f t="shared" si="353"/>
        <v>0</v>
      </c>
      <c r="I1491" s="126">
        <f t="shared" si="353"/>
        <v>0</v>
      </c>
    </row>
    <row r="1492" spans="1:9" s="127" customFormat="1" ht="13" x14ac:dyDescent="0.3">
      <c r="A1492" s="135"/>
      <c r="B1492" s="128" t="s">
        <v>22</v>
      </c>
      <c r="C1492" s="126">
        <f t="shared" si="352"/>
        <v>10</v>
      </c>
      <c r="D1492" s="126">
        <f>D1494</f>
        <v>0</v>
      </c>
      <c r="E1492" s="126">
        <f t="shared" si="353"/>
        <v>10</v>
      </c>
      <c r="F1492" s="126">
        <f t="shared" si="353"/>
        <v>0</v>
      </c>
      <c r="G1492" s="126">
        <f t="shared" si="353"/>
        <v>0</v>
      </c>
      <c r="H1492" s="126">
        <f t="shared" si="353"/>
        <v>0</v>
      </c>
      <c r="I1492" s="126">
        <f t="shared" si="353"/>
        <v>0</v>
      </c>
    </row>
    <row r="1493" spans="1:9" s="208" customFormat="1" ht="28.5" customHeight="1" x14ac:dyDescent="0.3">
      <c r="A1493" s="442" t="s">
        <v>495</v>
      </c>
      <c r="B1493" s="123" t="s">
        <v>21</v>
      </c>
      <c r="C1493" s="78">
        <f t="shared" si="352"/>
        <v>10</v>
      </c>
      <c r="D1493" s="78">
        <v>0</v>
      </c>
      <c r="E1493" s="78">
        <v>10</v>
      </c>
      <c r="F1493" s="78">
        <v>0</v>
      </c>
      <c r="G1493" s="78">
        <v>0</v>
      </c>
      <c r="H1493" s="78">
        <v>0</v>
      </c>
      <c r="I1493" s="78">
        <v>0</v>
      </c>
    </row>
    <row r="1494" spans="1:9" s="103" customFormat="1" x14ac:dyDescent="0.25">
      <c r="A1494" s="88"/>
      <c r="B1494" s="124" t="s">
        <v>22</v>
      </c>
      <c r="C1494" s="78">
        <f t="shared" si="352"/>
        <v>10</v>
      </c>
      <c r="D1494" s="78">
        <v>0</v>
      </c>
      <c r="E1494" s="78">
        <v>10</v>
      </c>
      <c r="F1494" s="78">
        <v>0</v>
      </c>
      <c r="G1494" s="78">
        <v>0</v>
      </c>
      <c r="H1494" s="78">
        <v>0</v>
      </c>
      <c r="I1494" s="78">
        <v>0</v>
      </c>
    </row>
    <row r="1495" spans="1:9" ht="13" x14ac:dyDescent="0.3">
      <c r="A1495" s="690" t="s">
        <v>73</v>
      </c>
      <c r="B1495" s="687"/>
      <c r="C1495" s="688"/>
      <c r="D1495" s="688"/>
      <c r="E1495" s="688"/>
      <c r="F1495" s="688"/>
      <c r="G1495" s="688"/>
      <c r="H1495" s="688"/>
      <c r="I1495" s="689"/>
    </row>
    <row r="1496" spans="1:9" ht="13" x14ac:dyDescent="0.3">
      <c r="A1496" s="31" t="s">
        <v>24</v>
      </c>
      <c r="B1496" s="98" t="s">
        <v>21</v>
      </c>
      <c r="C1496" s="131">
        <f t="shared" ref="C1496:C1509" si="354">D1496+E1496+F1496+G1496+H1496+I1496</f>
        <v>47.6</v>
      </c>
      <c r="D1496" s="131">
        <f t="shared" ref="D1496:I1507" si="355">D1498</f>
        <v>47.6</v>
      </c>
      <c r="E1496" s="131">
        <f t="shared" si="355"/>
        <v>0</v>
      </c>
      <c r="F1496" s="131">
        <f t="shared" si="355"/>
        <v>0</v>
      </c>
      <c r="G1496" s="131">
        <f t="shared" si="355"/>
        <v>0</v>
      </c>
      <c r="H1496" s="131">
        <f t="shared" si="355"/>
        <v>0</v>
      </c>
      <c r="I1496" s="131">
        <f t="shared" si="355"/>
        <v>0</v>
      </c>
    </row>
    <row r="1497" spans="1:9" ht="13" x14ac:dyDescent="0.3">
      <c r="A1497" s="21" t="s">
        <v>48</v>
      </c>
      <c r="B1497" s="133" t="s">
        <v>22</v>
      </c>
      <c r="C1497" s="131">
        <f t="shared" si="354"/>
        <v>47.6</v>
      </c>
      <c r="D1497" s="131">
        <f t="shared" si="355"/>
        <v>47.6</v>
      </c>
      <c r="E1497" s="131">
        <f t="shared" si="355"/>
        <v>0</v>
      </c>
      <c r="F1497" s="131">
        <f t="shared" si="355"/>
        <v>0</v>
      </c>
      <c r="G1497" s="131">
        <f t="shared" si="355"/>
        <v>0</v>
      </c>
      <c r="H1497" s="131">
        <f t="shared" si="355"/>
        <v>0</v>
      </c>
      <c r="I1497" s="131">
        <f t="shared" si="355"/>
        <v>0</v>
      </c>
    </row>
    <row r="1498" spans="1:9" ht="13" x14ac:dyDescent="0.3">
      <c r="A1498" s="47" t="s">
        <v>46</v>
      </c>
      <c r="B1498" s="24" t="s">
        <v>21</v>
      </c>
      <c r="C1498" s="52">
        <f t="shared" si="354"/>
        <v>47.6</v>
      </c>
      <c r="D1498" s="52">
        <f t="shared" si="355"/>
        <v>47.6</v>
      </c>
      <c r="E1498" s="52">
        <f t="shared" si="355"/>
        <v>0</v>
      </c>
      <c r="F1498" s="52">
        <f t="shared" si="355"/>
        <v>0</v>
      </c>
      <c r="G1498" s="52">
        <f t="shared" si="355"/>
        <v>0</v>
      </c>
      <c r="H1498" s="52">
        <f t="shared" si="355"/>
        <v>0</v>
      </c>
      <c r="I1498" s="52">
        <f t="shared" si="355"/>
        <v>0</v>
      </c>
    </row>
    <row r="1499" spans="1:9" x14ac:dyDescent="0.25">
      <c r="A1499" s="12" t="s">
        <v>51</v>
      </c>
      <c r="B1499" s="26" t="s">
        <v>22</v>
      </c>
      <c r="C1499" s="52">
        <f t="shared" si="354"/>
        <v>47.6</v>
      </c>
      <c r="D1499" s="52">
        <f t="shared" si="355"/>
        <v>47.6</v>
      </c>
      <c r="E1499" s="52">
        <f t="shared" si="355"/>
        <v>0</v>
      </c>
      <c r="F1499" s="52">
        <f t="shared" si="355"/>
        <v>0</v>
      </c>
      <c r="G1499" s="52">
        <f t="shared" si="355"/>
        <v>0</v>
      </c>
      <c r="H1499" s="52">
        <f t="shared" si="355"/>
        <v>0</v>
      </c>
      <c r="I1499" s="52">
        <f t="shared" si="355"/>
        <v>0</v>
      </c>
    </row>
    <row r="1500" spans="1:9" ht="13" x14ac:dyDescent="0.3">
      <c r="A1500" s="19" t="s">
        <v>78</v>
      </c>
      <c r="B1500" s="3" t="s">
        <v>21</v>
      </c>
      <c r="C1500" s="52">
        <f t="shared" si="354"/>
        <v>47.6</v>
      </c>
      <c r="D1500" s="52">
        <f t="shared" si="355"/>
        <v>47.6</v>
      </c>
      <c r="E1500" s="52">
        <f t="shared" si="355"/>
        <v>0</v>
      </c>
      <c r="F1500" s="52">
        <f t="shared" si="355"/>
        <v>0</v>
      </c>
      <c r="G1500" s="52">
        <f t="shared" si="355"/>
        <v>0</v>
      </c>
      <c r="H1500" s="52">
        <f t="shared" si="355"/>
        <v>0</v>
      </c>
      <c r="I1500" s="52">
        <f t="shared" si="355"/>
        <v>0</v>
      </c>
    </row>
    <row r="1501" spans="1:9" ht="13" x14ac:dyDescent="0.3">
      <c r="A1501" s="16"/>
      <c r="B1501" s="4" t="s">
        <v>22</v>
      </c>
      <c r="C1501" s="52">
        <f t="shared" si="354"/>
        <v>47.6</v>
      </c>
      <c r="D1501" s="52">
        <f t="shared" si="355"/>
        <v>47.6</v>
      </c>
      <c r="E1501" s="52">
        <f t="shared" si="355"/>
        <v>0</v>
      </c>
      <c r="F1501" s="52">
        <f t="shared" si="355"/>
        <v>0</v>
      </c>
      <c r="G1501" s="52">
        <f t="shared" si="355"/>
        <v>0</v>
      </c>
      <c r="H1501" s="52">
        <f t="shared" si="355"/>
        <v>0</v>
      </c>
      <c r="I1501" s="52">
        <f t="shared" si="355"/>
        <v>0</v>
      </c>
    </row>
    <row r="1502" spans="1:9" x14ac:dyDescent="0.25">
      <c r="A1502" s="28" t="s">
        <v>56</v>
      </c>
      <c r="B1502" s="24" t="s">
        <v>21</v>
      </c>
      <c r="C1502" s="52">
        <f t="shared" si="354"/>
        <v>47.6</v>
      </c>
      <c r="D1502" s="52">
        <f t="shared" si="355"/>
        <v>47.6</v>
      </c>
      <c r="E1502" s="52">
        <f t="shared" si="355"/>
        <v>0</v>
      </c>
      <c r="F1502" s="52">
        <f t="shared" si="355"/>
        <v>0</v>
      </c>
      <c r="G1502" s="52">
        <f t="shared" si="355"/>
        <v>0</v>
      </c>
      <c r="H1502" s="52">
        <f t="shared" si="355"/>
        <v>0</v>
      </c>
      <c r="I1502" s="52">
        <f t="shared" si="355"/>
        <v>0</v>
      </c>
    </row>
    <row r="1503" spans="1:9" x14ac:dyDescent="0.25">
      <c r="A1503" s="12"/>
      <c r="B1503" s="26" t="s">
        <v>22</v>
      </c>
      <c r="C1503" s="52">
        <f t="shared" si="354"/>
        <v>47.6</v>
      </c>
      <c r="D1503" s="52">
        <f t="shared" si="355"/>
        <v>47.6</v>
      </c>
      <c r="E1503" s="52">
        <f t="shared" si="355"/>
        <v>0</v>
      </c>
      <c r="F1503" s="52">
        <f t="shared" si="355"/>
        <v>0</v>
      </c>
      <c r="G1503" s="52">
        <f t="shared" si="355"/>
        <v>0</v>
      </c>
      <c r="H1503" s="52">
        <f t="shared" si="355"/>
        <v>0</v>
      </c>
      <c r="I1503" s="52">
        <f t="shared" si="355"/>
        <v>0</v>
      </c>
    </row>
    <row r="1504" spans="1:9" s="95" customFormat="1" ht="13" x14ac:dyDescent="0.3">
      <c r="A1504" s="96" t="s">
        <v>53</v>
      </c>
      <c r="B1504" s="130" t="s">
        <v>21</v>
      </c>
      <c r="C1504" s="131">
        <f t="shared" si="354"/>
        <v>47.6</v>
      </c>
      <c r="D1504" s="131">
        <f t="shared" si="355"/>
        <v>47.6</v>
      </c>
      <c r="E1504" s="131">
        <f t="shared" si="355"/>
        <v>0</v>
      </c>
      <c r="F1504" s="131">
        <f t="shared" si="355"/>
        <v>0</v>
      </c>
      <c r="G1504" s="131">
        <f t="shared" si="355"/>
        <v>0</v>
      </c>
      <c r="H1504" s="131">
        <f t="shared" si="355"/>
        <v>0</v>
      </c>
      <c r="I1504" s="131">
        <f t="shared" si="355"/>
        <v>0</v>
      </c>
    </row>
    <row r="1505" spans="1:9" s="95" customFormat="1" ht="13" x14ac:dyDescent="0.3">
      <c r="A1505" s="132"/>
      <c r="B1505" s="133" t="s">
        <v>22</v>
      </c>
      <c r="C1505" s="131">
        <f t="shared" si="354"/>
        <v>47.6</v>
      </c>
      <c r="D1505" s="131">
        <f t="shared" si="355"/>
        <v>47.6</v>
      </c>
      <c r="E1505" s="131">
        <f t="shared" si="355"/>
        <v>0</v>
      </c>
      <c r="F1505" s="131">
        <f t="shared" si="355"/>
        <v>0</v>
      </c>
      <c r="G1505" s="131">
        <f t="shared" si="355"/>
        <v>0</v>
      </c>
      <c r="H1505" s="131">
        <f t="shared" si="355"/>
        <v>0</v>
      </c>
      <c r="I1505" s="131">
        <f t="shared" si="355"/>
        <v>0</v>
      </c>
    </row>
    <row r="1506" spans="1:9" s="214" customFormat="1" ht="13" x14ac:dyDescent="0.3">
      <c r="A1506" s="230" t="s">
        <v>236</v>
      </c>
      <c r="B1506" s="349" t="s">
        <v>21</v>
      </c>
      <c r="C1506" s="261">
        <f t="shared" si="354"/>
        <v>47.6</v>
      </c>
      <c r="D1506" s="261">
        <f t="shared" si="355"/>
        <v>47.6</v>
      </c>
      <c r="E1506" s="261">
        <f t="shared" si="355"/>
        <v>0</v>
      </c>
      <c r="F1506" s="261">
        <f t="shared" si="355"/>
        <v>0</v>
      </c>
      <c r="G1506" s="261">
        <f t="shared" si="355"/>
        <v>0</v>
      </c>
      <c r="H1506" s="261">
        <f t="shared" si="355"/>
        <v>0</v>
      </c>
      <c r="I1506" s="261">
        <f t="shared" si="355"/>
        <v>0</v>
      </c>
    </row>
    <row r="1507" spans="1:9" s="214" customFormat="1" x14ac:dyDescent="0.25">
      <c r="A1507" s="218"/>
      <c r="B1507" s="220" t="s">
        <v>22</v>
      </c>
      <c r="C1507" s="261">
        <f t="shared" si="354"/>
        <v>47.6</v>
      </c>
      <c r="D1507" s="261">
        <f t="shared" si="355"/>
        <v>47.6</v>
      </c>
      <c r="E1507" s="261">
        <f t="shared" si="355"/>
        <v>0</v>
      </c>
      <c r="F1507" s="261">
        <f t="shared" si="355"/>
        <v>0</v>
      </c>
      <c r="G1507" s="261">
        <f t="shared" si="355"/>
        <v>0</v>
      </c>
      <c r="H1507" s="261">
        <f t="shared" si="355"/>
        <v>0</v>
      </c>
      <c r="I1507" s="261">
        <f t="shared" si="355"/>
        <v>0</v>
      </c>
    </row>
    <row r="1508" spans="1:9" s="215" customFormat="1" ht="27.75" customHeight="1" x14ac:dyDescent="0.3">
      <c r="A1508" s="339" t="s">
        <v>237</v>
      </c>
      <c r="B1508" s="349" t="s">
        <v>21</v>
      </c>
      <c r="C1508" s="255">
        <f t="shared" si="354"/>
        <v>47.6</v>
      </c>
      <c r="D1508" s="255">
        <v>47.6</v>
      </c>
      <c r="E1508" s="255">
        <v>0</v>
      </c>
      <c r="F1508" s="255">
        <v>0</v>
      </c>
      <c r="G1508" s="255">
        <v>0</v>
      </c>
      <c r="H1508" s="255">
        <v>0</v>
      </c>
      <c r="I1508" s="255">
        <v>0</v>
      </c>
    </row>
    <row r="1509" spans="1:9" s="214" customFormat="1" x14ac:dyDescent="0.25">
      <c r="A1509" s="218"/>
      <c r="B1509" s="220" t="s">
        <v>22</v>
      </c>
      <c r="C1509" s="261">
        <f t="shared" si="354"/>
        <v>47.6</v>
      </c>
      <c r="D1509" s="261">
        <v>47.6</v>
      </c>
      <c r="E1509" s="261">
        <v>0</v>
      </c>
      <c r="F1509" s="261">
        <v>0</v>
      </c>
      <c r="G1509" s="261">
        <v>0</v>
      </c>
      <c r="H1509" s="261">
        <v>0</v>
      </c>
      <c r="I1509" s="261">
        <v>0</v>
      </c>
    </row>
    <row r="1510" spans="1:9" ht="13" x14ac:dyDescent="0.3">
      <c r="A1510" s="371" t="s">
        <v>91</v>
      </c>
      <c r="B1510" s="372"/>
      <c r="C1510" s="372"/>
      <c r="D1510" s="372"/>
      <c r="E1510" s="372"/>
      <c r="F1510" s="372"/>
      <c r="G1510" s="372"/>
      <c r="H1510" s="372"/>
      <c r="I1510" s="373"/>
    </row>
    <row r="1511" spans="1:9" ht="13" x14ac:dyDescent="0.3">
      <c r="A1511" s="31" t="s">
        <v>24</v>
      </c>
      <c r="B1511" s="130" t="s">
        <v>21</v>
      </c>
      <c r="C1511" s="131">
        <f t="shared" ref="C1511:C1524" si="356">D1511+E1511+F1511+G1511+H1511+I1511</f>
        <v>20</v>
      </c>
      <c r="D1511" s="131">
        <f t="shared" ref="D1511:I1522" si="357">D1513</f>
        <v>0</v>
      </c>
      <c r="E1511" s="131">
        <f t="shared" si="357"/>
        <v>20</v>
      </c>
      <c r="F1511" s="131">
        <f t="shared" si="357"/>
        <v>0</v>
      </c>
      <c r="G1511" s="131">
        <f t="shared" si="357"/>
        <v>0</v>
      </c>
      <c r="H1511" s="131">
        <f t="shared" si="357"/>
        <v>0</v>
      </c>
      <c r="I1511" s="131">
        <f t="shared" si="357"/>
        <v>0</v>
      </c>
    </row>
    <row r="1512" spans="1:9" ht="13" x14ac:dyDescent="0.3">
      <c r="A1512" s="21" t="s">
        <v>48</v>
      </c>
      <c r="B1512" s="133" t="s">
        <v>22</v>
      </c>
      <c r="C1512" s="131">
        <f t="shared" si="356"/>
        <v>20</v>
      </c>
      <c r="D1512" s="131">
        <f t="shared" si="357"/>
        <v>0</v>
      </c>
      <c r="E1512" s="131">
        <f t="shared" si="357"/>
        <v>20</v>
      </c>
      <c r="F1512" s="131">
        <f t="shared" si="357"/>
        <v>0</v>
      </c>
      <c r="G1512" s="131">
        <f t="shared" si="357"/>
        <v>0</v>
      </c>
      <c r="H1512" s="131">
        <f t="shared" si="357"/>
        <v>0</v>
      </c>
      <c r="I1512" s="131">
        <f t="shared" si="357"/>
        <v>0</v>
      </c>
    </row>
    <row r="1513" spans="1:9" ht="13" x14ac:dyDescent="0.3">
      <c r="A1513" s="355" t="s">
        <v>46</v>
      </c>
      <c r="B1513" s="24" t="s">
        <v>21</v>
      </c>
      <c r="C1513" s="52">
        <f t="shared" si="356"/>
        <v>20</v>
      </c>
      <c r="D1513" s="52">
        <f t="shared" si="357"/>
        <v>0</v>
      </c>
      <c r="E1513" s="52">
        <f t="shared" si="357"/>
        <v>20</v>
      </c>
      <c r="F1513" s="52">
        <f t="shared" si="357"/>
        <v>0</v>
      </c>
      <c r="G1513" s="52">
        <f t="shared" si="357"/>
        <v>0</v>
      </c>
      <c r="H1513" s="52">
        <f t="shared" si="357"/>
        <v>0</v>
      </c>
      <c r="I1513" s="52">
        <f t="shared" si="357"/>
        <v>0</v>
      </c>
    </row>
    <row r="1514" spans="1:9" x14ac:dyDescent="0.25">
      <c r="A1514" s="10" t="s">
        <v>28</v>
      </c>
      <c r="B1514" s="26" t="s">
        <v>22</v>
      </c>
      <c r="C1514" s="52">
        <f t="shared" si="356"/>
        <v>20</v>
      </c>
      <c r="D1514" s="52">
        <f t="shared" si="357"/>
        <v>0</v>
      </c>
      <c r="E1514" s="52">
        <f t="shared" si="357"/>
        <v>20</v>
      </c>
      <c r="F1514" s="52">
        <f t="shared" si="357"/>
        <v>0</v>
      </c>
      <c r="G1514" s="52">
        <f t="shared" si="357"/>
        <v>0</v>
      </c>
      <c r="H1514" s="52">
        <f t="shared" si="357"/>
        <v>0</v>
      </c>
      <c r="I1514" s="52">
        <f t="shared" si="357"/>
        <v>0</v>
      </c>
    </row>
    <row r="1515" spans="1:9" ht="13" x14ac:dyDescent="0.3">
      <c r="A1515" s="19" t="s">
        <v>78</v>
      </c>
      <c r="B1515" s="3" t="s">
        <v>21</v>
      </c>
      <c r="C1515" s="52">
        <f t="shared" si="356"/>
        <v>20</v>
      </c>
      <c r="D1515" s="52">
        <f t="shared" si="357"/>
        <v>0</v>
      </c>
      <c r="E1515" s="52">
        <f t="shared" si="357"/>
        <v>20</v>
      </c>
      <c r="F1515" s="52">
        <f t="shared" si="357"/>
        <v>0</v>
      </c>
      <c r="G1515" s="52">
        <f t="shared" si="357"/>
        <v>0</v>
      </c>
      <c r="H1515" s="52">
        <f t="shared" si="357"/>
        <v>0</v>
      </c>
      <c r="I1515" s="52">
        <f t="shared" si="357"/>
        <v>0</v>
      </c>
    </row>
    <row r="1516" spans="1:9" ht="13" x14ac:dyDescent="0.3">
      <c r="A1516" s="16"/>
      <c r="B1516" s="4" t="s">
        <v>22</v>
      </c>
      <c r="C1516" s="52">
        <f t="shared" si="356"/>
        <v>20</v>
      </c>
      <c r="D1516" s="52">
        <f t="shared" si="357"/>
        <v>0</v>
      </c>
      <c r="E1516" s="52">
        <f t="shared" si="357"/>
        <v>20</v>
      </c>
      <c r="F1516" s="52">
        <f t="shared" si="357"/>
        <v>0</v>
      </c>
      <c r="G1516" s="52">
        <f t="shared" si="357"/>
        <v>0</v>
      </c>
      <c r="H1516" s="52">
        <f t="shared" si="357"/>
        <v>0</v>
      </c>
      <c r="I1516" s="52">
        <f t="shared" si="357"/>
        <v>0</v>
      </c>
    </row>
    <row r="1517" spans="1:9" ht="13" x14ac:dyDescent="0.3">
      <c r="A1517" s="18" t="s">
        <v>61</v>
      </c>
      <c r="B1517" s="3" t="s">
        <v>21</v>
      </c>
      <c r="C1517" s="52">
        <f t="shared" si="356"/>
        <v>20</v>
      </c>
      <c r="D1517" s="52">
        <f t="shared" si="357"/>
        <v>0</v>
      </c>
      <c r="E1517" s="52">
        <f t="shared" si="357"/>
        <v>20</v>
      </c>
      <c r="F1517" s="52">
        <f t="shared" si="357"/>
        <v>0</v>
      </c>
      <c r="G1517" s="52">
        <f t="shared" si="357"/>
        <v>0</v>
      </c>
      <c r="H1517" s="52">
        <f t="shared" si="357"/>
        <v>0</v>
      </c>
      <c r="I1517" s="52">
        <f t="shared" si="357"/>
        <v>0</v>
      </c>
    </row>
    <row r="1518" spans="1:9" x14ac:dyDescent="0.25">
      <c r="A1518" s="12"/>
      <c r="B1518" s="4" t="s">
        <v>22</v>
      </c>
      <c r="C1518" s="52">
        <f t="shared" si="356"/>
        <v>20</v>
      </c>
      <c r="D1518" s="52">
        <f t="shared" si="357"/>
        <v>0</v>
      </c>
      <c r="E1518" s="52">
        <f t="shared" si="357"/>
        <v>20</v>
      </c>
      <c r="F1518" s="52">
        <f t="shared" si="357"/>
        <v>0</v>
      </c>
      <c r="G1518" s="52">
        <f t="shared" si="357"/>
        <v>0</v>
      </c>
      <c r="H1518" s="52">
        <f t="shared" si="357"/>
        <v>0</v>
      </c>
      <c r="I1518" s="52">
        <f t="shared" si="357"/>
        <v>0</v>
      </c>
    </row>
    <row r="1519" spans="1:9" s="95" customFormat="1" ht="13" x14ac:dyDescent="0.3">
      <c r="A1519" s="58" t="s">
        <v>53</v>
      </c>
      <c r="B1519" s="130" t="s">
        <v>21</v>
      </c>
      <c r="C1519" s="131">
        <f t="shared" si="356"/>
        <v>20</v>
      </c>
      <c r="D1519" s="131">
        <f t="shared" si="357"/>
        <v>0</v>
      </c>
      <c r="E1519" s="131">
        <f t="shared" si="357"/>
        <v>20</v>
      </c>
      <c r="F1519" s="131">
        <f t="shared" si="357"/>
        <v>0</v>
      </c>
      <c r="G1519" s="131">
        <f t="shared" si="357"/>
        <v>0</v>
      </c>
      <c r="H1519" s="131">
        <f t="shared" si="357"/>
        <v>0</v>
      </c>
      <c r="I1519" s="131">
        <f t="shared" si="357"/>
        <v>0</v>
      </c>
    </row>
    <row r="1520" spans="1:9" s="95" customFormat="1" ht="13" x14ac:dyDescent="0.3">
      <c r="A1520" s="135"/>
      <c r="B1520" s="128" t="s">
        <v>22</v>
      </c>
      <c r="C1520" s="126">
        <f t="shared" si="356"/>
        <v>20</v>
      </c>
      <c r="D1520" s="131">
        <f t="shared" si="357"/>
        <v>0</v>
      </c>
      <c r="E1520" s="131">
        <f t="shared" si="357"/>
        <v>20</v>
      </c>
      <c r="F1520" s="131">
        <f t="shared" si="357"/>
        <v>0</v>
      </c>
      <c r="G1520" s="131">
        <f t="shared" si="357"/>
        <v>0</v>
      </c>
      <c r="H1520" s="131">
        <f t="shared" si="357"/>
        <v>0</v>
      </c>
      <c r="I1520" s="131">
        <f t="shared" si="357"/>
        <v>0</v>
      </c>
    </row>
    <row r="1521" spans="1:9" s="127" customFormat="1" ht="28" x14ac:dyDescent="0.3">
      <c r="A1521" s="370" t="s">
        <v>438</v>
      </c>
      <c r="B1521" s="125" t="s">
        <v>21</v>
      </c>
      <c r="C1521" s="126">
        <f t="shared" si="356"/>
        <v>20</v>
      </c>
      <c r="D1521" s="126">
        <f>D1523</f>
        <v>0</v>
      </c>
      <c r="E1521" s="126">
        <f t="shared" si="357"/>
        <v>20</v>
      </c>
      <c r="F1521" s="126">
        <f t="shared" si="357"/>
        <v>0</v>
      </c>
      <c r="G1521" s="126">
        <f t="shared" si="357"/>
        <v>0</v>
      </c>
      <c r="H1521" s="126">
        <f t="shared" si="357"/>
        <v>0</v>
      </c>
      <c r="I1521" s="126">
        <f t="shared" si="357"/>
        <v>0</v>
      </c>
    </row>
    <row r="1522" spans="1:9" s="127" customFormat="1" ht="13" x14ac:dyDescent="0.3">
      <c r="A1522" s="135"/>
      <c r="B1522" s="128" t="s">
        <v>22</v>
      </c>
      <c r="C1522" s="126">
        <f t="shared" si="356"/>
        <v>20</v>
      </c>
      <c r="D1522" s="126">
        <f>D1524</f>
        <v>0</v>
      </c>
      <c r="E1522" s="126">
        <f t="shared" si="357"/>
        <v>20</v>
      </c>
      <c r="F1522" s="126">
        <f t="shared" si="357"/>
        <v>0</v>
      </c>
      <c r="G1522" s="126">
        <f t="shared" si="357"/>
        <v>0</v>
      </c>
      <c r="H1522" s="126">
        <f t="shared" si="357"/>
        <v>0</v>
      </c>
      <c r="I1522" s="126">
        <f t="shared" si="357"/>
        <v>0</v>
      </c>
    </row>
    <row r="1523" spans="1:9" s="208" customFormat="1" ht="16.5" customHeight="1" x14ac:dyDescent="0.25">
      <c r="A1523" s="592" t="s">
        <v>478</v>
      </c>
      <c r="B1523" s="123" t="s">
        <v>21</v>
      </c>
      <c r="C1523" s="78">
        <f t="shared" si="356"/>
        <v>20</v>
      </c>
      <c r="D1523" s="78">
        <v>0</v>
      </c>
      <c r="E1523" s="78">
        <v>20</v>
      </c>
      <c r="F1523" s="78">
        <v>0</v>
      </c>
      <c r="G1523" s="78">
        <v>0</v>
      </c>
      <c r="H1523" s="78">
        <v>0</v>
      </c>
      <c r="I1523" s="78">
        <v>0</v>
      </c>
    </row>
    <row r="1524" spans="1:9" s="103" customFormat="1" x14ac:dyDescent="0.25">
      <c r="A1524" s="88"/>
      <c r="B1524" s="124" t="s">
        <v>22</v>
      </c>
      <c r="C1524" s="78">
        <f t="shared" si="356"/>
        <v>20</v>
      </c>
      <c r="D1524" s="78">
        <v>0</v>
      </c>
      <c r="E1524" s="78">
        <v>20</v>
      </c>
      <c r="F1524" s="78">
        <v>0</v>
      </c>
      <c r="G1524" s="78">
        <v>0</v>
      </c>
      <c r="H1524" s="78">
        <v>0</v>
      </c>
      <c r="I1524" s="78">
        <v>0</v>
      </c>
    </row>
    <row r="1525" spans="1:9" ht="13" x14ac:dyDescent="0.3">
      <c r="A1525" s="686" t="s">
        <v>776</v>
      </c>
      <c r="B1525" s="688"/>
      <c r="C1525" s="688"/>
      <c r="D1525" s="688"/>
      <c r="E1525" s="688"/>
      <c r="F1525" s="688"/>
      <c r="G1525" s="688"/>
      <c r="H1525" s="688"/>
      <c r="I1525" s="689"/>
    </row>
    <row r="1526" spans="1:9" ht="13" x14ac:dyDescent="0.3">
      <c r="A1526" s="31" t="s">
        <v>24</v>
      </c>
      <c r="B1526" s="130" t="s">
        <v>21</v>
      </c>
      <c r="C1526" s="131">
        <f t="shared" ref="C1526:C1633" si="358">D1526+E1526+F1526+G1526+H1526+I1526</f>
        <v>4091.0070000000001</v>
      </c>
      <c r="D1526" s="131">
        <f t="shared" ref="D1526:I1533" si="359">D1528</f>
        <v>1746.367</v>
      </c>
      <c r="E1526" s="131">
        <f t="shared" si="359"/>
        <v>1262</v>
      </c>
      <c r="F1526" s="131">
        <f t="shared" si="359"/>
        <v>0</v>
      </c>
      <c r="G1526" s="131">
        <f t="shared" si="359"/>
        <v>0</v>
      </c>
      <c r="H1526" s="131">
        <f t="shared" si="359"/>
        <v>0</v>
      </c>
      <c r="I1526" s="131">
        <f t="shared" si="359"/>
        <v>1082.6399999999999</v>
      </c>
    </row>
    <row r="1527" spans="1:9" ht="13" x14ac:dyDescent="0.3">
      <c r="A1527" s="21" t="s">
        <v>48</v>
      </c>
      <c r="B1527" s="133" t="s">
        <v>22</v>
      </c>
      <c r="C1527" s="131">
        <f t="shared" si="358"/>
        <v>4091.0070000000001</v>
      </c>
      <c r="D1527" s="131">
        <f t="shared" si="359"/>
        <v>1746.367</v>
      </c>
      <c r="E1527" s="131">
        <f t="shared" si="359"/>
        <v>1262</v>
      </c>
      <c r="F1527" s="131">
        <f t="shared" si="359"/>
        <v>0</v>
      </c>
      <c r="G1527" s="131">
        <f t="shared" si="359"/>
        <v>0</v>
      </c>
      <c r="H1527" s="131">
        <f t="shared" si="359"/>
        <v>0</v>
      </c>
      <c r="I1527" s="131">
        <f t="shared" si="359"/>
        <v>1082.6399999999999</v>
      </c>
    </row>
    <row r="1528" spans="1:9" ht="13" x14ac:dyDescent="0.3">
      <c r="A1528" s="14" t="s">
        <v>71</v>
      </c>
      <c r="B1528" s="24" t="s">
        <v>21</v>
      </c>
      <c r="C1528" s="52">
        <f t="shared" si="358"/>
        <v>4091.0070000000001</v>
      </c>
      <c r="D1528" s="52">
        <f t="shared" si="359"/>
        <v>1746.367</v>
      </c>
      <c r="E1528" s="52">
        <f t="shared" si="359"/>
        <v>1262</v>
      </c>
      <c r="F1528" s="52">
        <f t="shared" si="359"/>
        <v>0</v>
      </c>
      <c r="G1528" s="52">
        <f t="shared" si="359"/>
        <v>0</v>
      </c>
      <c r="H1528" s="52">
        <f t="shared" si="359"/>
        <v>0</v>
      </c>
      <c r="I1528" s="52">
        <f t="shared" si="359"/>
        <v>1082.6399999999999</v>
      </c>
    </row>
    <row r="1529" spans="1:9" x14ac:dyDescent="0.25">
      <c r="A1529" s="10" t="s">
        <v>28</v>
      </c>
      <c r="B1529" s="26" t="s">
        <v>22</v>
      </c>
      <c r="C1529" s="52">
        <f t="shared" si="358"/>
        <v>4091.0070000000001</v>
      </c>
      <c r="D1529" s="52">
        <f t="shared" si="359"/>
        <v>1746.367</v>
      </c>
      <c r="E1529" s="52">
        <f t="shared" si="359"/>
        <v>1262</v>
      </c>
      <c r="F1529" s="52">
        <f t="shared" si="359"/>
        <v>0</v>
      </c>
      <c r="G1529" s="52">
        <f t="shared" si="359"/>
        <v>0</v>
      </c>
      <c r="H1529" s="52">
        <f t="shared" si="359"/>
        <v>0</v>
      </c>
      <c r="I1529" s="52">
        <f t="shared" si="359"/>
        <v>1082.6399999999999</v>
      </c>
    </row>
    <row r="1530" spans="1:9" ht="13" x14ac:dyDescent="0.3">
      <c r="A1530" s="19" t="s">
        <v>78</v>
      </c>
      <c r="B1530" s="3" t="s">
        <v>21</v>
      </c>
      <c r="C1530" s="52">
        <f t="shared" si="358"/>
        <v>4091.0070000000001</v>
      </c>
      <c r="D1530" s="52">
        <f t="shared" si="359"/>
        <v>1746.367</v>
      </c>
      <c r="E1530" s="52">
        <f t="shared" si="359"/>
        <v>1262</v>
      </c>
      <c r="F1530" s="52">
        <f t="shared" si="359"/>
        <v>0</v>
      </c>
      <c r="G1530" s="52">
        <f t="shared" si="359"/>
        <v>0</v>
      </c>
      <c r="H1530" s="52">
        <f t="shared" si="359"/>
        <v>0</v>
      </c>
      <c r="I1530" s="52">
        <f t="shared" si="359"/>
        <v>1082.6399999999999</v>
      </c>
    </row>
    <row r="1531" spans="1:9" ht="13" x14ac:dyDescent="0.3">
      <c r="A1531" s="16"/>
      <c r="B1531" s="4" t="s">
        <v>22</v>
      </c>
      <c r="C1531" s="52">
        <f t="shared" si="358"/>
        <v>4091.0070000000001</v>
      </c>
      <c r="D1531" s="52">
        <f t="shared" si="359"/>
        <v>1746.367</v>
      </c>
      <c r="E1531" s="52">
        <f t="shared" si="359"/>
        <v>1262</v>
      </c>
      <c r="F1531" s="52">
        <f t="shared" si="359"/>
        <v>0</v>
      </c>
      <c r="G1531" s="52">
        <f t="shared" si="359"/>
        <v>0</v>
      </c>
      <c r="H1531" s="52">
        <f t="shared" si="359"/>
        <v>0</v>
      </c>
      <c r="I1531" s="52">
        <f t="shared" si="359"/>
        <v>1082.6399999999999</v>
      </c>
    </row>
    <row r="1532" spans="1:9" ht="13" x14ac:dyDescent="0.3">
      <c r="A1532" s="18" t="s">
        <v>61</v>
      </c>
      <c r="B1532" s="3" t="s">
        <v>21</v>
      </c>
      <c r="C1532" s="52">
        <f t="shared" si="358"/>
        <v>4091.0070000000001</v>
      </c>
      <c r="D1532" s="52">
        <f t="shared" si="359"/>
        <v>1746.367</v>
      </c>
      <c r="E1532" s="52">
        <f t="shared" si="359"/>
        <v>1262</v>
      </c>
      <c r="F1532" s="52">
        <f t="shared" si="359"/>
        <v>0</v>
      </c>
      <c r="G1532" s="52">
        <f t="shared" si="359"/>
        <v>0</v>
      </c>
      <c r="H1532" s="52">
        <f t="shared" si="359"/>
        <v>0</v>
      </c>
      <c r="I1532" s="52">
        <f t="shared" si="359"/>
        <v>1082.6399999999999</v>
      </c>
    </row>
    <row r="1533" spans="1:9" x14ac:dyDescent="0.25">
      <c r="A1533" s="12"/>
      <c r="B1533" s="4" t="s">
        <v>22</v>
      </c>
      <c r="C1533" s="52">
        <f t="shared" si="358"/>
        <v>4091.0070000000001</v>
      </c>
      <c r="D1533" s="52">
        <f t="shared" si="359"/>
        <v>1746.367</v>
      </c>
      <c r="E1533" s="52">
        <f t="shared" si="359"/>
        <v>1262</v>
      </c>
      <c r="F1533" s="52">
        <f t="shared" si="359"/>
        <v>0</v>
      </c>
      <c r="G1533" s="52">
        <f t="shared" si="359"/>
        <v>0</v>
      </c>
      <c r="H1533" s="52">
        <f t="shared" si="359"/>
        <v>0</v>
      </c>
      <c r="I1533" s="52">
        <f t="shared" si="359"/>
        <v>1082.6399999999999</v>
      </c>
    </row>
    <row r="1534" spans="1:9" s="95" customFormat="1" ht="13" x14ac:dyDescent="0.3">
      <c r="A1534" s="58" t="s">
        <v>53</v>
      </c>
      <c r="B1534" s="130" t="s">
        <v>21</v>
      </c>
      <c r="C1534" s="131">
        <f t="shared" si="358"/>
        <v>4091.0070000000001</v>
      </c>
      <c r="D1534" s="131">
        <f t="shared" ref="D1534:I1535" si="360">D1536+D1582+D1612+D1632+D1642+D1648+D1662+D1668</f>
        <v>1746.367</v>
      </c>
      <c r="E1534" s="131">
        <f t="shared" si="360"/>
        <v>1262</v>
      </c>
      <c r="F1534" s="131">
        <f t="shared" si="360"/>
        <v>0</v>
      </c>
      <c r="G1534" s="131">
        <f t="shared" si="360"/>
        <v>0</v>
      </c>
      <c r="H1534" s="131">
        <f t="shared" si="360"/>
        <v>0</v>
      </c>
      <c r="I1534" s="131">
        <f t="shared" si="360"/>
        <v>1082.6399999999999</v>
      </c>
    </row>
    <row r="1535" spans="1:9" s="95" customFormat="1" ht="13" x14ac:dyDescent="0.3">
      <c r="A1535" s="135"/>
      <c r="B1535" s="128" t="s">
        <v>22</v>
      </c>
      <c r="C1535" s="126">
        <f t="shared" si="358"/>
        <v>4091.0070000000001</v>
      </c>
      <c r="D1535" s="131">
        <f t="shared" si="360"/>
        <v>1746.367</v>
      </c>
      <c r="E1535" s="131">
        <f t="shared" si="360"/>
        <v>1262</v>
      </c>
      <c r="F1535" s="131">
        <f t="shared" si="360"/>
        <v>0</v>
      </c>
      <c r="G1535" s="131">
        <f t="shared" si="360"/>
        <v>0</v>
      </c>
      <c r="H1535" s="131">
        <f t="shared" si="360"/>
        <v>0</v>
      </c>
      <c r="I1535" s="131">
        <f t="shared" si="360"/>
        <v>1082.6399999999999</v>
      </c>
    </row>
    <row r="1536" spans="1:9" s="127" customFormat="1" ht="13" x14ac:dyDescent="0.3">
      <c r="A1536" s="142" t="s">
        <v>85</v>
      </c>
      <c r="B1536" s="125" t="s">
        <v>21</v>
      </c>
      <c r="C1536" s="126">
        <f t="shared" si="358"/>
        <v>1879.152</v>
      </c>
      <c r="D1536" s="126">
        <f>D1540+D1542+D1544+D1546+D1548+D1550+D1552+D1554+D1556+D1558+D1560+D1562+D1564+D1566+D1568+D1570+D1572+D1574+D1576+D1578+D1580</f>
        <v>918.98199999999997</v>
      </c>
      <c r="E1536" s="126">
        <f t="shared" ref="E1536:I1537" si="361">E1540+E1542+E1544+E1546+E1548+E1550+E1552+E1554+E1556+E1558+E1560+E1562+E1564+E1566+E1568+E1570+E1572+E1574+E1576+E1578+E1580</f>
        <v>110</v>
      </c>
      <c r="F1536" s="126">
        <f t="shared" si="361"/>
        <v>0</v>
      </c>
      <c r="G1536" s="126">
        <f t="shared" si="361"/>
        <v>0</v>
      </c>
      <c r="H1536" s="126">
        <f t="shared" si="361"/>
        <v>0</v>
      </c>
      <c r="I1536" s="126">
        <f t="shared" si="361"/>
        <v>850.17</v>
      </c>
    </row>
    <row r="1537" spans="1:9" s="127" customFormat="1" ht="13" x14ac:dyDescent="0.3">
      <c r="A1537" s="135"/>
      <c r="B1537" s="128" t="s">
        <v>22</v>
      </c>
      <c r="C1537" s="126">
        <f t="shared" si="358"/>
        <v>1879.152</v>
      </c>
      <c r="D1537" s="126">
        <f>D1541+D1543+D1545+D1547+D1549+D1551+D1553+D1555+D1557+D1559+D1561+D1563+D1565+D1567+D1569+D1571+D1573+D1575+D1577+D1579+D1581</f>
        <v>918.98199999999997</v>
      </c>
      <c r="E1537" s="126">
        <f t="shared" si="361"/>
        <v>110</v>
      </c>
      <c r="F1537" s="126">
        <f t="shared" si="361"/>
        <v>0</v>
      </c>
      <c r="G1537" s="126">
        <f t="shared" si="361"/>
        <v>0</v>
      </c>
      <c r="H1537" s="126">
        <f t="shared" si="361"/>
        <v>0</v>
      </c>
      <c r="I1537" s="126">
        <f t="shared" si="361"/>
        <v>850.17</v>
      </c>
    </row>
    <row r="1538" spans="1:9" hidden="1" x14ac:dyDescent="0.25">
      <c r="A1538" s="178"/>
      <c r="B1538" s="24"/>
      <c r="C1538" s="52"/>
      <c r="D1538" s="52"/>
      <c r="E1538" s="52"/>
      <c r="F1538" s="52"/>
      <c r="G1538" s="52"/>
      <c r="H1538" s="52"/>
      <c r="I1538" s="52"/>
    </row>
    <row r="1539" spans="1:9" hidden="1" x14ac:dyDescent="0.25">
      <c r="A1539" s="12"/>
      <c r="B1539" s="26"/>
      <c r="C1539" s="52"/>
      <c r="D1539" s="52"/>
      <c r="E1539" s="52"/>
      <c r="F1539" s="52"/>
      <c r="G1539" s="52"/>
      <c r="H1539" s="52"/>
      <c r="I1539" s="52"/>
    </row>
    <row r="1540" spans="1:9" ht="37.5" x14ac:dyDescent="0.25">
      <c r="A1540" s="66" t="s">
        <v>0</v>
      </c>
      <c r="B1540" s="24" t="s">
        <v>21</v>
      </c>
      <c r="C1540" s="52">
        <f t="shared" si="358"/>
        <v>460</v>
      </c>
      <c r="D1540" s="52">
        <f>D1541</f>
        <v>41.42</v>
      </c>
      <c r="E1540" s="52">
        <f>E1541</f>
        <v>0</v>
      </c>
      <c r="F1540" s="52">
        <v>0</v>
      </c>
      <c r="G1540" s="52">
        <v>0</v>
      </c>
      <c r="H1540" s="52">
        <v>0</v>
      </c>
      <c r="I1540" s="52">
        <f>I1541</f>
        <v>418.58</v>
      </c>
    </row>
    <row r="1541" spans="1:9" x14ac:dyDescent="0.25">
      <c r="A1541" s="12"/>
      <c r="B1541" s="26" t="s">
        <v>22</v>
      </c>
      <c r="C1541" s="52">
        <f t="shared" si="358"/>
        <v>460</v>
      </c>
      <c r="D1541" s="52">
        <v>41.42</v>
      </c>
      <c r="E1541" s="52">
        <v>0</v>
      </c>
      <c r="F1541" s="52">
        <v>0</v>
      </c>
      <c r="G1541" s="52">
        <v>0</v>
      </c>
      <c r="H1541" s="52">
        <v>0</v>
      </c>
      <c r="I1541" s="52">
        <v>418.58</v>
      </c>
    </row>
    <row r="1542" spans="1:9" s="20" customFormat="1" x14ac:dyDescent="0.25">
      <c r="A1542" s="111" t="s">
        <v>7</v>
      </c>
      <c r="B1542" s="63" t="s">
        <v>21</v>
      </c>
      <c r="C1542" s="64">
        <f t="shared" si="358"/>
        <v>10</v>
      </c>
      <c r="D1542" s="64">
        <v>10</v>
      </c>
      <c r="E1542" s="64">
        <v>0</v>
      </c>
      <c r="F1542" s="64">
        <v>0</v>
      </c>
      <c r="G1542" s="64">
        <v>0</v>
      </c>
      <c r="H1542" s="64">
        <v>0</v>
      </c>
      <c r="I1542" s="64">
        <v>0</v>
      </c>
    </row>
    <row r="1543" spans="1:9" s="20" customFormat="1" x14ac:dyDescent="0.25">
      <c r="A1543" s="88"/>
      <c r="B1543" s="26" t="s">
        <v>22</v>
      </c>
      <c r="C1543" s="64">
        <f t="shared" si="358"/>
        <v>10</v>
      </c>
      <c r="D1543" s="64">
        <v>10</v>
      </c>
      <c r="E1543" s="64">
        <v>0</v>
      </c>
      <c r="F1543" s="64">
        <v>0</v>
      </c>
      <c r="G1543" s="64">
        <v>0</v>
      </c>
      <c r="H1543" s="64">
        <v>0</v>
      </c>
      <c r="I1543" s="64">
        <v>0</v>
      </c>
    </row>
    <row r="1544" spans="1:9" s="20" customFormat="1" x14ac:dyDescent="0.25">
      <c r="A1544" s="111" t="s">
        <v>108</v>
      </c>
      <c r="B1544" s="63" t="s">
        <v>21</v>
      </c>
      <c r="C1544" s="64">
        <f t="shared" si="358"/>
        <v>71.400000000000006</v>
      </c>
      <c r="D1544" s="64">
        <v>71.400000000000006</v>
      </c>
      <c r="E1544" s="64">
        <v>0</v>
      </c>
      <c r="F1544" s="64">
        <v>0</v>
      </c>
      <c r="G1544" s="64">
        <v>0</v>
      </c>
      <c r="H1544" s="64">
        <v>0</v>
      </c>
      <c r="I1544" s="64">
        <v>0</v>
      </c>
    </row>
    <row r="1545" spans="1:9" s="20" customFormat="1" x14ac:dyDescent="0.25">
      <c r="A1545" s="88"/>
      <c r="B1545" s="26" t="s">
        <v>22</v>
      </c>
      <c r="C1545" s="64">
        <f t="shared" si="358"/>
        <v>71.400000000000006</v>
      </c>
      <c r="D1545" s="64">
        <v>71.400000000000006</v>
      </c>
      <c r="E1545" s="64">
        <v>0</v>
      </c>
      <c r="F1545" s="64">
        <v>0</v>
      </c>
      <c r="G1545" s="64">
        <v>0</v>
      </c>
      <c r="H1545" s="64">
        <v>0</v>
      </c>
      <c r="I1545" s="64">
        <v>0</v>
      </c>
    </row>
    <row r="1546" spans="1:9" s="20" customFormat="1" x14ac:dyDescent="0.25">
      <c r="A1546" s="111" t="s">
        <v>148</v>
      </c>
      <c r="B1546" s="63" t="s">
        <v>21</v>
      </c>
      <c r="C1546" s="64">
        <f t="shared" si="358"/>
        <v>244.00200000000001</v>
      </c>
      <c r="D1546" s="64">
        <v>41.411999999999999</v>
      </c>
      <c r="E1546" s="64">
        <v>0</v>
      </c>
      <c r="F1546" s="64">
        <v>0</v>
      </c>
      <c r="G1546" s="64">
        <v>0</v>
      </c>
      <c r="H1546" s="64">
        <v>0</v>
      </c>
      <c r="I1546" s="64">
        <f>244-41.41</f>
        <v>202.59</v>
      </c>
    </row>
    <row r="1547" spans="1:9" s="20" customFormat="1" x14ac:dyDescent="0.25">
      <c r="A1547" s="88"/>
      <c r="B1547" s="26" t="s">
        <v>22</v>
      </c>
      <c r="C1547" s="64">
        <f t="shared" si="358"/>
        <v>244.00200000000001</v>
      </c>
      <c r="D1547" s="64">
        <v>41.411999999999999</v>
      </c>
      <c r="E1547" s="64">
        <v>0</v>
      </c>
      <c r="F1547" s="64">
        <v>0</v>
      </c>
      <c r="G1547" s="64">
        <v>0</v>
      </c>
      <c r="H1547" s="64">
        <v>0</v>
      </c>
      <c r="I1547" s="64">
        <f>244-41.41</f>
        <v>202.59</v>
      </c>
    </row>
    <row r="1548" spans="1:9" s="102" customFormat="1" x14ac:dyDescent="0.25">
      <c r="A1548" s="224" t="s">
        <v>133</v>
      </c>
      <c r="B1548" s="219" t="s">
        <v>21</v>
      </c>
      <c r="C1548" s="83">
        <f t="shared" si="358"/>
        <v>118</v>
      </c>
      <c r="D1548" s="83">
        <v>118</v>
      </c>
      <c r="E1548" s="52">
        <v>0</v>
      </c>
      <c r="F1548" s="83">
        <v>0</v>
      </c>
      <c r="G1548" s="83">
        <v>0</v>
      </c>
      <c r="H1548" s="83">
        <v>0</v>
      </c>
      <c r="I1548" s="83">
        <v>0</v>
      </c>
    </row>
    <row r="1549" spans="1:9" s="102" customFormat="1" x14ac:dyDescent="0.25">
      <c r="A1549" s="218"/>
      <c r="B1549" s="220" t="s">
        <v>22</v>
      </c>
      <c r="C1549" s="83">
        <f t="shared" si="358"/>
        <v>118</v>
      </c>
      <c r="D1549" s="83">
        <v>118</v>
      </c>
      <c r="E1549" s="52">
        <v>0</v>
      </c>
      <c r="F1549" s="83">
        <v>0</v>
      </c>
      <c r="G1549" s="83">
        <v>0</v>
      </c>
      <c r="H1549" s="83">
        <v>0</v>
      </c>
      <c r="I1549" s="83">
        <v>0</v>
      </c>
    </row>
    <row r="1550" spans="1:9" s="20" customFormat="1" x14ac:dyDescent="0.25">
      <c r="A1550" s="111" t="s">
        <v>8</v>
      </c>
      <c r="B1550" s="63" t="s">
        <v>21</v>
      </c>
      <c r="C1550" s="64">
        <f t="shared" si="358"/>
        <v>37</v>
      </c>
      <c r="D1550" s="64">
        <v>37</v>
      </c>
      <c r="E1550" s="64">
        <v>0</v>
      </c>
      <c r="F1550" s="64">
        <v>0</v>
      </c>
      <c r="G1550" s="64">
        <v>0</v>
      </c>
      <c r="H1550" s="64">
        <v>0</v>
      </c>
      <c r="I1550" s="64">
        <v>0</v>
      </c>
    </row>
    <row r="1551" spans="1:9" s="20" customFormat="1" x14ac:dyDescent="0.25">
      <c r="A1551" s="88"/>
      <c r="B1551" s="26" t="s">
        <v>22</v>
      </c>
      <c r="C1551" s="64">
        <f t="shared" si="358"/>
        <v>37</v>
      </c>
      <c r="D1551" s="64">
        <v>37</v>
      </c>
      <c r="E1551" s="64">
        <v>0</v>
      </c>
      <c r="F1551" s="64">
        <v>0</v>
      </c>
      <c r="G1551" s="64">
        <v>0</v>
      </c>
      <c r="H1551" s="64">
        <v>0</v>
      </c>
      <c r="I1551" s="64">
        <v>0</v>
      </c>
    </row>
    <row r="1552" spans="1:9" s="20" customFormat="1" ht="25" x14ac:dyDescent="0.25">
      <c r="A1552" s="300" t="s">
        <v>120</v>
      </c>
      <c r="B1552" s="63" t="s">
        <v>21</v>
      </c>
      <c r="C1552" s="64">
        <f t="shared" si="358"/>
        <v>380</v>
      </c>
      <c r="D1552" s="64">
        <v>163</v>
      </c>
      <c r="E1552" s="64">
        <v>0</v>
      </c>
      <c r="F1552" s="64">
        <v>0</v>
      </c>
      <c r="G1552" s="64">
        <v>0</v>
      </c>
      <c r="H1552" s="64">
        <v>0</v>
      </c>
      <c r="I1552" s="64">
        <f>380-163</f>
        <v>217</v>
      </c>
    </row>
    <row r="1553" spans="1:9" s="20" customFormat="1" x14ac:dyDescent="0.25">
      <c r="A1553" s="88"/>
      <c r="B1553" s="26" t="s">
        <v>22</v>
      </c>
      <c r="C1553" s="64">
        <f t="shared" si="358"/>
        <v>380</v>
      </c>
      <c r="D1553" s="64">
        <v>163</v>
      </c>
      <c r="E1553" s="64">
        <v>0</v>
      </c>
      <c r="F1553" s="64">
        <v>0</v>
      </c>
      <c r="G1553" s="64">
        <v>0</v>
      </c>
      <c r="H1553" s="64">
        <v>0</v>
      </c>
      <c r="I1553" s="64">
        <f>380-163</f>
        <v>217</v>
      </c>
    </row>
    <row r="1554" spans="1:9" s="20" customFormat="1" ht="29.25" customHeight="1" x14ac:dyDescent="0.25">
      <c r="A1554" s="586" t="s">
        <v>122</v>
      </c>
      <c r="B1554" s="24" t="s">
        <v>21</v>
      </c>
      <c r="C1554" s="64">
        <f t="shared" si="358"/>
        <v>17</v>
      </c>
      <c r="D1554" s="64">
        <v>5</v>
      </c>
      <c r="E1554" s="64">
        <v>0</v>
      </c>
      <c r="F1554" s="64">
        <v>0</v>
      </c>
      <c r="G1554" s="64">
        <v>0</v>
      </c>
      <c r="H1554" s="64">
        <v>0</v>
      </c>
      <c r="I1554" s="64">
        <f>17-5</f>
        <v>12</v>
      </c>
    </row>
    <row r="1555" spans="1:9" s="20" customFormat="1" x14ac:dyDescent="0.25">
      <c r="A1555" s="88"/>
      <c r="B1555" s="26" t="s">
        <v>22</v>
      </c>
      <c r="C1555" s="64">
        <f t="shared" si="358"/>
        <v>17</v>
      </c>
      <c r="D1555" s="64">
        <v>5</v>
      </c>
      <c r="E1555" s="64">
        <v>0</v>
      </c>
      <c r="F1555" s="64">
        <v>0</v>
      </c>
      <c r="G1555" s="64">
        <v>0</v>
      </c>
      <c r="H1555" s="64">
        <v>0</v>
      </c>
      <c r="I1555" s="64">
        <f>17-5</f>
        <v>12</v>
      </c>
    </row>
    <row r="1556" spans="1:9" s="20" customFormat="1" ht="28" x14ac:dyDescent="0.25">
      <c r="A1556" s="587" t="s">
        <v>123</v>
      </c>
      <c r="B1556" s="24" t="s">
        <v>21</v>
      </c>
      <c r="C1556" s="64">
        <f t="shared" si="358"/>
        <v>4.5</v>
      </c>
      <c r="D1556" s="64">
        <v>4.5</v>
      </c>
      <c r="E1556" s="64">
        <v>0</v>
      </c>
      <c r="F1556" s="64">
        <v>0</v>
      </c>
      <c r="G1556" s="64">
        <v>0</v>
      </c>
      <c r="H1556" s="64">
        <v>0</v>
      </c>
      <c r="I1556" s="64">
        <v>0</v>
      </c>
    </row>
    <row r="1557" spans="1:9" s="20" customFormat="1" x14ac:dyDescent="0.25">
      <c r="A1557" s="88"/>
      <c r="B1557" s="26" t="s">
        <v>22</v>
      </c>
      <c r="C1557" s="64">
        <f t="shared" si="358"/>
        <v>4.5</v>
      </c>
      <c r="D1557" s="64">
        <v>4.5</v>
      </c>
      <c r="E1557" s="64">
        <v>0</v>
      </c>
      <c r="F1557" s="64">
        <v>0</v>
      </c>
      <c r="G1557" s="64">
        <v>0</v>
      </c>
      <c r="H1557" s="64">
        <v>0</v>
      </c>
      <c r="I1557" s="64">
        <v>0</v>
      </c>
    </row>
    <row r="1558" spans="1:9" s="103" customFormat="1" ht="25" x14ac:dyDescent="0.25">
      <c r="A1558" s="588" t="s">
        <v>134</v>
      </c>
      <c r="B1558" s="242" t="s">
        <v>21</v>
      </c>
      <c r="C1558" s="78">
        <f t="shared" si="358"/>
        <v>208</v>
      </c>
      <c r="D1558" s="78">
        <v>208</v>
      </c>
      <c r="E1558" s="64">
        <v>0</v>
      </c>
      <c r="F1558" s="78">
        <v>0</v>
      </c>
      <c r="G1558" s="78">
        <v>0</v>
      </c>
      <c r="H1558" s="78">
        <v>0</v>
      </c>
      <c r="I1558" s="78">
        <v>0</v>
      </c>
    </row>
    <row r="1559" spans="1:9" s="103" customFormat="1" x14ac:dyDescent="0.25">
      <c r="A1559" s="218"/>
      <c r="B1559" s="229" t="s">
        <v>22</v>
      </c>
      <c r="C1559" s="78">
        <f t="shared" si="358"/>
        <v>208</v>
      </c>
      <c r="D1559" s="78">
        <v>208</v>
      </c>
      <c r="E1559" s="64">
        <v>0</v>
      </c>
      <c r="F1559" s="78">
        <v>0</v>
      </c>
      <c r="G1559" s="78">
        <v>0</v>
      </c>
      <c r="H1559" s="78">
        <v>0</v>
      </c>
      <c r="I1559" s="78">
        <v>0</v>
      </c>
    </row>
    <row r="1560" spans="1:9" s="103" customFormat="1" x14ac:dyDescent="0.25">
      <c r="A1560" s="224" t="s">
        <v>135</v>
      </c>
      <c r="B1560" s="242" t="s">
        <v>21</v>
      </c>
      <c r="C1560" s="78">
        <f t="shared" si="358"/>
        <v>11</v>
      </c>
      <c r="D1560" s="78">
        <v>11</v>
      </c>
      <c r="E1560" s="64">
        <v>0</v>
      </c>
      <c r="F1560" s="78">
        <v>0</v>
      </c>
      <c r="G1560" s="78">
        <v>0</v>
      </c>
      <c r="H1560" s="78">
        <v>0</v>
      </c>
      <c r="I1560" s="78">
        <v>0</v>
      </c>
    </row>
    <row r="1561" spans="1:9" s="103" customFormat="1" x14ac:dyDescent="0.25">
      <c r="A1561" s="218"/>
      <c r="B1561" s="229" t="s">
        <v>22</v>
      </c>
      <c r="C1561" s="78">
        <f t="shared" si="358"/>
        <v>11</v>
      </c>
      <c r="D1561" s="78">
        <v>11</v>
      </c>
      <c r="E1561" s="64">
        <v>0</v>
      </c>
      <c r="F1561" s="78">
        <v>0</v>
      </c>
      <c r="G1561" s="78">
        <v>0</v>
      </c>
      <c r="H1561" s="78">
        <v>0</v>
      </c>
      <c r="I1561" s="78">
        <v>0</v>
      </c>
    </row>
    <row r="1562" spans="1:9" s="103" customFormat="1" x14ac:dyDescent="0.25">
      <c r="A1562" s="224" t="s">
        <v>136</v>
      </c>
      <c r="B1562" s="242" t="s">
        <v>21</v>
      </c>
      <c r="C1562" s="78">
        <f t="shared" si="358"/>
        <v>13</v>
      </c>
      <c r="D1562" s="78">
        <v>13</v>
      </c>
      <c r="E1562" s="64">
        <v>0</v>
      </c>
      <c r="F1562" s="78">
        <v>0</v>
      </c>
      <c r="G1562" s="78">
        <v>0</v>
      </c>
      <c r="H1562" s="78">
        <v>0</v>
      </c>
      <c r="I1562" s="78">
        <v>0</v>
      </c>
    </row>
    <row r="1563" spans="1:9" s="103" customFormat="1" x14ac:dyDescent="0.25">
      <c r="A1563" s="218"/>
      <c r="B1563" s="229" t="s">
        <v>22</v>
      </c>
      <c r="C1563" s="78">
        <f t="shared" si="358"/>
        <v>13</v>
      </c>
      <c r="D1563" s="78">
        <v>13</v>
      </c>
      <c r="E1563" s="64">
        <v>0</v>
      </c>
      <c r="F1563" s="78">
        <v>0</v>
      </c>
      <c r="G1563" s="78">
        <v>0</v>
      </c>
      <c r="H1563" s="78">
        <v>0</v>
      </c>
      <c r="I1563" s="78">
        <v>0</v>
      </c>
    </row>
    <row r="1564" spans="1:9" s="103" customFormat="1" ht="25" x14ac:dyDescent="0.25">
      <c r="A1564" s="376" t="s">
        <v>137</v>
      </c>
      <c r="B1564" s="242" t="s">
        <v>21</v>
      </c>
      <c r="C1564" s="78">
        <f t="shared" si="358"/>
        <v>9</v>
      </c>
      <c r="D1564" s="78">
        <v>9</v>
      </c>
      <c r="E1564" s="64">
        <v>0</v>
      </c>
      <c r="F1564" s="78">
        <v>0</v>
      </c>
      <c r="G1564" s="78">
        <v>0</v>
      </c>
      <c r="H1564" s="78">
        <v>0</v>
      </c>
      <c r="I1564" s="78">
        <v>0</v>
      </c>
    </row>
    <row r="1565" spans="1:9" s="103" customFormat="1" x14ac:dyDescent="0.25">
      <c r="A1565" s="218"/>
      <c r="B1565" s="229" t="s">
        <v>22</v>
      </c>
      <c r="C1565" s="78">
        <f t="shared" si="358"/>
        <v>9</v>
      </c>
      <c r="D1565" s="78">
        <v>9</v>
      </c>
      <c r="E1565" s="64">
        <v>0</v>
      </c>
      <c r="F1565" s="78">
        <v>0</v>
      </c>
      <c r="G1565" s="78">
        <v>0</v>
      </c>
      <c r="H1565" s="78">
        <v>0</v>
      </c>
      <c r="I1565" s="78">
        <v>0</v>
      </c>
    </row>
    <row r="1566" spans="1:9" s="103" customFormat="1" ht="37.5" x14ac:dyDescent="0.25">
      <c r="A1566" s="376" t="s">
        <v>138</v>
      </c>
      <c r="B1566" s="242" t="s">
        <v>21</v>
      </c>
      <c r="C1566" s="78">
        <f t="shared" si="358"/>
        <v>15</v>
      </c>
      <c r="D1566" s="78">
        <v>15</v>
      </c>
      <c r="E1566" s="64">
        <v>0</v>
      </c>
      <c r="F1566" s="78">
        <v>0</v>
      </c>
      <c r="G1566" s="78">
        <v>0</v>
      </c>
      <c r="H1566" s="78">
        <v>0</v>
      </c>
      <c r="I1566" s="78">
        <v>0</v>
      </c>
    </row>
    <row r="1567" spans="1:9" s="103" customFormat="1" x14ac:dyDescent="0.25">
      <c r="A1567" s="218"/>
      <c r="B1567" s="229" t="s">
        <v>22</v>
      </c>
      <c r="C1567" s="78">
        <f t="shared" si="358"/>
        <v>15</v>
      </c>
      <c r="D1567" s="78">
        <v>15</v>
      </c>
      <c r="E1567" s="64">
        <v>0</v>
      </c>
      <c r="F1567" s="78">
        <v>0</v>
      </c>
      <c r="G1567" s="78">
        <v>0</v>
      </c>
      <c r="H1567" s="78">
        <v>0</v>
      </c>
      <c r="I1567" s="78">
        <v>0</v>
      </c>
    </row>
    <row r="1568" spans="1:9" s="208" customFormat="1" x14ac:dyDescent="0.25">
      <c r="A1568" s="224" t="s">
        <v>169</v>
      </c>
      <c r="B1568" s="242" t="s">
        <v>21</v>
      </c>
      <c r="C1568" s="78">
        <f t="shared" si="358"/>
        <v>150</v>
      </c>
      <c r="D1568" s="78">
        <v>150</v>
      </c>
      <c r="E1568" s="64">
        <v>0</v>
      </c>
      <c r="F1568" s="78">
        <v>0</v>
      </c>
      <c r="G1568" s="78">
        <v>0</v>
      </c>
      <c r="H1568" s="78">
        <v>0</v>
      </c>
      <c r="I1568" s="78">
        <v>0</v>
      </c>
    </row>
    <row r="1569" spans="1:14" s="208" customFormat="1" x14ac:dyDescent="0.25">
      <c r="A1569" s="218"/>
      <c r="B1569" s="229" t="s">
        <v>22</v>
      </c>
      <c r="C1569" s="78">
        <f t="shared" si="358"/>
        <v>150</v>
      </c>
      <c r="D1569" s="78">
        <v>150</v>
      </c>
      <c r="E1569" s="64">
        <v>0</v>
      </c>
      <c r="F1569" s="78">
        <v>0</v>
      </c>
      <c r="G1569" s="78">
        <v>0</v>
      </c>
      <c r="H1569" s="78">
        <v>0</v>
      </c>
      <c r="I1569" s="78">
        <v>0</v>
      </c>
    </row>
    <row r="1570" spans="1:14" s="103" customFormat="1" ht="41.25" customHeight="1" x14ac:dyDescent="0.25">
      <c r="A1570" s="535" t="s">
        <v>156</v>
      </c>
      <c r="B1570" s="63" t="s">
        <v>21</v>
      </c>
      <c r="C1570" s="78">
        <f t="shared" si="358"/>
        <v>7</v>
      </c>
      <c r="D1570" s="78">
        <v>7</v>
      </c>
      <c r="E1570" s="64">
        <v>0</v>
      </c>
      <c r="F1570" s="78">
        <v>0</v>
      </c>
      <c r="G1570" s="78">
        <v>0</v>
      </c>
      <c r="H1570" s="78">
        <v>0</v>
      </c>
      <c r="I1570" s="78">
        <v>0</v>
      </c>
    </row>
    <row r="1571" spans="1:14" s="103" customFormat="1" x14ac:dyDescent="0.25">
      <c r="A1571" s="12"/>
      <c r="B1571" s="62" t="s">
        <v>22</v>
      </c>
      <c r="C1571" s="78">
        <f t="shared" si="358"/>
        <v>7</v>
      </c>
      <c r="D1571" s="78">
        <v>7</v>
      </c>
      <c r="E1571" s="64">
        <v>0</v>
      </c>
      <c r="F1571" s="78">
        <v>0</v>
      </c>
      <c r="G1571" s="78">
        <v>0</v>
      </c>
      <c r="H1571" s="78">
        <v>0</v>
      </c>
      <c r="I1571" s="78">
        <v>0</v>
      </c>
    </row>
    <row r="1572" spans="1:14" s="208" customFormat="1" ht="30" customHeight="1" x14ac:dyDescent="0.25">
      <c r="A1572" s="342" t="s">
        <v>271</v>
      </c>
      <c r="B1572" s="63" t="s">
        <v>21</v>
      </c>
      <c r="C1572" s="78">
        <f t="shared" si="358"/>
        <v>14.25</v>
      </c>
      <c r="D1572" s="78">
        <v>14.25</v>
      </c>
      <c r="E1572" s="64">
        <v>0</v>
      </c>
      <c r="F1572" s="78">
        <v>0</v>
      </c>
      <c r="G1572" s="78">
        <v>0</v>
      </c>
      <c r="H1572" s="78">
        <v>0</v>
      </c>
      <c r="I1572" s="207">
        <v>0</v>
      </c>
      <c r="J1572" s="696" t="s">
        <v>309</v>
      </c>
      <c r="K1572" s="697"/>
      <c r="L1572" s="697"/>
      <c r="M1572" s="697"/>
      <c r="N1572" s="697"/>
    </row>
    <row r="1573" spans="1:14" s="103" customFormat="1" x14ac:dyDescent="0.25">
      <c r="A1573" s="12"/>
      <c r="B1573" s="62" t="s">
        <v>22</v>
      </c>
      <c r="C1573" s="78">
        <f t="shared" si="358"/>
        <v>14.25</v>
      </c>
      <c r="D1573" s="78">
        <v>14.25</v>
      </c>
      <c r="E1573" s="64">
        <v>0</v>
      </c>
      <c r="F1573" s="78">
        <v>0</v>
      </c>
      <c r="G1573" s="78">
        <v>0</v>
      </c>
      <c r="H1573" s="78">
        <v>0</v>
      </c>
      <c r="I1573" s="78">
        <v>0</v>
      </c>
      <c r="J1573" s="698"/>
      <c r="K1573" s="699"/>
      <c r="L1573" s="699"/>
      <c r="M1573" s="699"/>
      <c r="N1573" s="699"/>
    </row>
    <row r="1574" spans="1:14" s="208" customFormat="1" ht="30" customHeight="1" x14ac:dyDescent="0.3">
      <c r="A1574" s="309" t="s">
        <v>308</v>
      </c>
      <c r="B1574" s="63" t="s">
        <v>21</v>
      </c>
      <c r="C1574" s="78">
        <f t="shared" si="358"/>
        <v>78</v>
      </c>
      <c r="D1574" s="78">
        <v>0</v>
      </c>
      <c r="E1574" s="64">
        <f>15+63</f>
        <v>78</v>
      </c>
      <c r="F1574" s="78">
        <v>0</v>
      </c>
      <c r="G1574" s="78">
        <v>0</v>
      </c>
      <c r="H1574" s="78">
        <v>0</v>
      </c>
      <c r="I1574" s="78">
        <v>0</v>
      </c>
    </row>
    <row r="1575" spans="1:14" s="103" customFormat="1" x14ac:dyDescent="0.25">
      <c r="A1575" s="12"/>
      <c r="B1575" s="62" t="s">
        <v>22</v>
      </c>
      <c r="C1575" s="78">
        <f t="shared" si="358"/>
        <v>78</v>
      </c>
      <c r="D1575" s="78">
        <v>0</v>
      </c>
      <c r="E1575" s="64">
        <f>15+63</f>
        <v>78</v>
      </c>
      <c r="F1575" s="78">
        <v>0</v>
      </c>
      <c r="G1575" s="78">
        <v>0</v>
      </c>
      <c r="H1575" s="78">
        <v>0</v>
      </c>
      <c r="I1575" s="78">
        <v>0</v>
      </c>
    </row>
    <row r="1576" spans="1:14" s="208" customFormat="1" ht="29.25" customHeight="1" x14ac:dyDescent="0.3">
      <c r="A1576" s="341" t="s">
        <v>512</v>
      </c>
      <c r="B1576" s="63" t="s">
        <v>21</v>
      </c>
      <c r="C1576" s="78">
        <f t="shared" si="358"/>
        <v>12</v>
      </c>
      <c r="D1576" s="78">
        <v>0</v>
      </c>
      <c r="E1576" s="64">
        <v>12</v>
      </c>
      <c r="F1576" s="78">
        <v>0</v>
      </c>
      <c r="G1576" s="78">
        <v>0</v>
      </c>
      <c r="H1576" s="78">
        <v>0</v>
      </c>
      <c r="I1576" s="78">
        <v>0</v>
      </c>
    </row>
    <row r="1577" spans="1:14" s="103" customFormat="1" x14ac:dyDescent="0.25">
      <c r="A1577" s="12"/>
      <c r="B1577" s="62" t="s">
        <v>22</v>
      </c>
      <c r="C1577" s="78">
        <f t="shared" si="358"/>
        <v>12</v>
      </c>
      <c r="D1577" s="78">
        <v>0</v>
      </c>
      <c r="E1577" s="64">
        <v>12</v>
      </c>
      <c r="F1577" s="78">
        <v>0</v>
      </c>
      <c r="G1577" s="78">
        <v>0</v>
      </c>
      <c r="H1577" s="78">
        <v>0</v>
      </c>
      <c r="I1577" s="78">
        <v>0</v>
      </c>
    </row>
    <row r="1578" spans="1:14" s="208" customFormat="1" ht="29.25" customHeight="1" x14ac:dyDescent="0.3">
      <c r="A1578" s="341" t="s">
        <v>513</v>
      </c>
      <c r="B1578" s="63" t="s">
        <v>21</v>
      </c>
      <c r="C1578" s="78">
        <f t="shared" si="358"/>
        <v>10</v>
      </c>
      <c r="D1578" s="78">
        <v>0</v>
      </c>
      <c r="E1578" s="64">
        <v>10</v>
      </c>
      <c r="F1578" s="78">
        <v>0</v>
      </c>
      <c r="G1578" s="78">
        <v>0</v>
      </c>
      <c r="H1578" s="78">
        <v>0</v>
      </c>
      <c r="I1578" s="78">
        <v>0</v>
      </c>
    </row>
    <row r="1579" spans="1:14" s="103" customFormat="1" x14ac:dyDescent="0.25">
      <c r="A1579" s="12"/>
      <c r="B1579" s="62" t="s">
        <v>22</v>
      </c>
      <c r="C1579" s="78">
        <f t="shared" si="358"/>
        <v>10</v>
      </c>
      <c r="D1579" s="78">
        <v>0</v>
      </c>
      <c r="E1579" s="64">
        <v>10</v>
      </c>
      <c r="F1579" s="78">
        <v>0</v>
      </c>
      <c r="G1579" s="78">
        <v>0</v>
      </c>
      <c r="H1579" s="78">
        <v>0</v>
      </c>
      <c r="I1579" s="78">
        <v>0</v>
      </c>
    </row>
    <row r="1580" spans="1:14" s="208" customFormat="1" ht="29.25" customHeight="1" x14ac:dyDescent="0.3">
      <c r="A1580" s="341" t="s">
        <v>514</v>
      </c>
      <c r="B1580" s="63" t="s">
        <v>21</v>
      </c>
      <c r="C1580" s="78">
        <f t="shared" si="358"/>
        <v>10</v>
      </c>
      <c r="D1580" s="78">
        <v>0</v>
      </c>
      <c r="E1580" s="64">
        <v>10</v>
      </c>
      <c r="F1580" s="78">
        <v>0</v>
      </c>
      <c r="G1580" s="78">
        <v>0</v>
      </c>
      <c r="H1580" s="78">
        <v>0</v>
      </c>
      <c r="I1580" s="78">
        <v>0</v>
      </c>
    </row>
    <row r="1581" spans="1:14" s="103" customFormat="1" x14ac:dyDescent="0.25">
      <c r="A1581" s="12"/>
      <c r="B1581" s="62" t="s">
        <v>22</v>
      </c>
      <c r="C1581" s="78">
        <f t="shared" si="358"/>
        <v>10</v>
      </c>
      <c r="D1581" s="78">
        <v>0</v>
      </c>
      <c r="E1581" s="64">
        <v>10</v>
      </c>
      <c r="F1581" s="78">
        <v>0</v>
      </c>
      <c r="G1581" s="78">
        <v>0</v>
      </c>
      <c r="H1581" s="78">
        <v>0</v>
      </c>
      <c r="I1581" s="78">
        <v>0</v>
      </c>
    </row>
    <row r="1582" spans="1:14" s="127" customFormat="1" ht="13" x14ac:dyDescent="0.3">
      <c r="A1582" s="142" t="s">
        <v>86</v>
      </c>
      <c r="B1582" s="125" t="s">
        <v>21</v>
      </c>
      <c r="C1582" s="126">
        <f t="shared" si="358"/>
        <v>865.995</v>
      </c>
      <c r="D1582" s="126">
        <f>D1584+D1586+D1588+D1590+D1592+D1594+D1596+D1598+D1600+D1602+D1604+D1606+D1608+D1610</f>
        <v>348.52499999999998</v>
      </c>
      <c r="E1582" s="126">
        <f t="shared" ref="E1582:I1583" si="362">E1584+E1586+E1588+E1590+E1592+E1594+E1596+E1598+E1600+E1602+E1604+E1606+E1608+E1610</f>
        <v>499</v>
      </c>
      <c r="F1582" s="126">
        <f t="shared" si="362"/>
        <v>0</v>
      </c>
      <c r="G1582" s="126">
        <f t="shared" si="362"/>
        <v>0</v>
      </c>
      <c r="H1582" s="126">
        <f t="shared" si="362"/>
        <v>0</v>
      </c>
      <c r="I1582" s="126">
        <f t="shared" si="362"/>
        <v>18.47</v>
      </c>
    </row>
    <row r="1583" spans="1:14" s="127" customFormat="1" ht="13" x14ac:dyDescent="0.3">
      <c r="A1583" s="135"/>
      <c r="B1583" s="128" t="s">
        <v>22</v>
      </c>
      <c r="C1583" s="126">
        <f t="shared" si="358"/>
        <v>865.995</v>
      </c>
      <c r="D1583" s="126">
        <f>D1585+D1587+D1589+D1591+D1593+D1595+D1597+D1599+D1601+D1603+D1605+D1607+D1609+D1611</f>
        <v>348.52499999999998</v>
      </c>
      <c r="E1583" s="126">
        <f t="shared" si="362"/>
        <v>499</v>
      </c>
      <c r="F1583" s="126">
        <f t="shared" si="362"/>
        <v>0</v>
      </c>
      <c r="G1583" s="126">
        <f t="shared" si="362"/>
        <v>0</v>
      </c>
      <c r="H1583" s="126">
        <f t="shared" si="362"/>
        <v>0</v>
      </c>
      <c r="I1583" s="126">
        <f t="shared" si="362"/>
        <v>18.47</v>
      </c>
    </row>
    <row r="1584" spans="1:14" s="102" customFormat="1" ht="25" x14ac:dyDescent="0.25">
      <c r="A1584" s="300" t="s">
        <v>109</v>
      </c>
      <c r="B1584" s="82" t="s">
        <v>21</v>
      </c>
      <c r="C1584" s="83">
        <f t="shared" si="358"/>
        <v>74.995000000000005</v>
      </c>
      <c r="D1584" s="83">
        <f>D1585</f>
        <v>56.524999999999999</v>
      </c>
      <c r="E1584" s="83">
        <v>0</v>
      </c>
      <c r="F1584" s="83">
        <v>0</v>
      </c>
      <c r="G1584" s="83">
        <v>0</v>
      </c>
      <c r="H1584" s="83">
        <v>0</v>
      </c>
      <c r="I1584" s="83">
        <f>I1585</f>
        <v>18.47</v>
      </c>
    </row>
    <row r="1585" spans="1:9" s="102" customFormat="1" x14ac:dyDescent="0.25">
      <c r="A1585" s="88"/>
      <c r="B1585" s="86" t="s">
        <v>22</v>
      </c>
      <c r="C1585" s="83">
        <f t="shared" si="358"/>
        <v>74.995000000000005</v>
      </c>
      <c r="D1585" s="83">
        <v>56.524999999999999</v>
      </c>
      <c r="E1585" s="83">
        <v>0</v>
      </c>
      <c r="F1585" s="83">
        <v>0</v>
      </c>
      <c r="G1585" s="83">
        <v>0</v>
      </c>
      <c r="H1585" s="83">
        <v>0</v>
      </c>
      <c r="I1585" s="83">
        <v>18.47</v>
      </c>
    </row>
    <row r="1586" spans="1:9" s="102" customFormat="1" ht="25" hidden="1" x14ac:dyDescent="0.25">
      <c r="A1586" s="177" t="s">
        <v>110</v>
      </c>
      <c r="B1586" s="82" t="s">
        <v>21</v>
      </c>
      <c r="C1586" s="83">
        <f>C1587</f>
        <v>15</v>
      </c>
      <c r="D1586" s="83">
        <v>0</v>
      </c>
      <c r="E1586" s="83">
        <v>0</v>
      </c>
      <c r="F1586" s="83">
        <v>0</v>
      </c>
      <c r="G1586" s="83">
        <v>0</v>
      </c>
      <c r="H1586" s="83">
        <v>0</v>
      </c>
      <c r="I1586" s="83">
        <v>0</v>
      </c>
    </row>
    <row r="1587" spans="1:9" s="102" customFormat="1" hidden="1" x14ac:dyDescent="0.25">
      <c r="A1587" s="88"/>
      <c r="B1587" s="86" t="s">
        <v>22</v>
      </c>
      <c r="C1587" s="83">
        <v>15</v>
      </c>
      <c r="D1587" s="83">
        <v>0</v>
      </c>
      <c r="E1587" s="83">
        <v>0</v>
      </c>
      <c r="F1587" s="83">
        <v>0</v>
      </c>
      <c r="G1587" s="83">
        <v>0</v>
      </c>
      <c r="H1587" s="83">
        <v>0</v>
      </c>
      <c r="I1587" s="83">
        <v>0</v>
      </c>
    </row>
    <row r="1588" spans="1:9" s="103" customFormat="1" ht="16.5" customHeight="1" x14ac:dyDescent="0.25">
      <c r="A1588" s="376" t="s">
        <v>10</v>
      </c>
      <c r="B1588" s="242" t="s">
        <v>21</v>
      </c>
      <c r="C1588" s="78">
        <f t="shared" si="358"/>
        <v>130</v>
      </c>
      <c r="D1588" s="78">
        <v>130</v>
      </c>
      <c r="E1588" s="64">
        <v>0</v>
      </c>
      <c r="F1588" s="78">
        <v>0</v>
      </c>
      <c r="G1588" s="78">
        <v>0</v>
      </c>
      <c r="H1588" s="78">
        <v>0</v>
      </c>
      <c r="I1588" s="78">
        <v>0</v>
      </c>
    </row>
    <row r="1589" spans="1:9" s="103" customFormat="1" x14ac:dyDescent="0.25">
      <c r="A1589" s="218"/>
      <c r="B1589" s="229" t="s">
        <v>22</v>
      </c>
      <c r="C1589" s="78">
        <f t="shared" si="358"/>
        <v>130</v>
      </c>
      <c r="D1589" s="78">
        <v>130</v>
      </c>
      <c r="E1589" s="64">
        <v>0</v>
      </c>
      <c r="F1589" s="78">
        <v>0</v>
      </c>
      <c r="G1589" s="78">
        <v>0</v>
      </c>
      <c r="H1589" s="78">
        <v>0</v>
      </c>
      <c r="I1589" s="78">
        <v>0</v>
      </c>
    </row>
    <row r="1590" spans="1:9" s="103" customFormat="1" ht="41.25" customHeight="1" x14ac:dyDescent="0.25">
      <c r="A1590" s="66" t="s">
        <v>151</v>
      </c>
      <c r="B1590" s="242" t="s">
        <v>21</v>
      </c>
      <c r="C1590" s="78">
        <f>D1590+E1590+F1590+G1590+H1590+I1590</f>
        <v>20</v>
      </c>
      <c r="D1590" s="78">
        <v>20</v>
      </c>
      <c r="E1590" s="64">
        <v>0</v>
      </c>
      <c r="F1590" s="78">
        <v>0</v>
      </c>
      <c r="G1590" s="78">
        <v>0</v>
      </c>
      <c r="H1590" s="78">
        <v>0</v>
      </c>
      <c r="I1590" s="78">
        <v>0</v>
      </c>
    </row>
    <row r="1591" spans="1:9" s="103" customFormat="1" x14ac:dyDescent="0.25">
      <c r="A1591" s="218"/>
      <c r="B1591" s="229" t="s">
        <v>22</v>
      </c>
      <c r="C1591" s="78">
        <f>D1591+E1591+F1591+G1591+H1591+I1591</f>
        <v>20</v>
      </c>
      <c r="D1591" s="78">
        <v>20</v>
      </c>
      <c r="E1591" s="64">
        <v>0</v>
      </c>
      <c r="F1591" s="78">
        <v>0</v>
      </c>
      <c r="G1591" s="78">
        <v>0</v>
      </c>
      <c r="H1591" s="78">
        <v>0</v>
      </c>
      <c r="I1591" s="78">
        <v>0</v>
      </c>
    </row>
    <row r="1592" spans="1:9" s="215" customFormat="1" ht="15" customHeight="1" x14ac:dyDescent="0.25">
      <c r="A1592" s="583" t="s">
        <v>233</v>
      </c>
      <c r="B1592" s="242" t="s">
        <v>21</v>
      </c>
      <c r="C1592" s="255">
        <f t="shared" ref="C1592:C1611" si="363">D1592+E1592+F1592+G1592+H1592+I1592</f>
        <v>69</v>
      </c>
      <c r="D1592" s="255">
        <v>69</v>
      </c>
      <c r="E1592" s="255">
        <v>0</v>
      </c>
      <c r="F1592" s="255">
        <v>0</v>
      </c>
      <c r="G1592" s="255">
        <v>0</v>
      </c>
      <c r="H1592" s="255">
        <v>0</v>
      </c>
      <c r="I1592" s="255">
        <v>0</v>
      </c>
    </row>
    <row r="1593" spans="1:9" s="216" customFormat="1" ht="15" customHeight="1" x14ac:dyDescent="0.25">
      <c r="A1593" s="218"/>
      <c r="B1593" s="229" t="s">
        <v>22</v>
      </c>
      <c r="C1593" s="255">
        <f t="shared" si="363"/>
        <v>69</v>
      </c>
      <c r="D1593" s="255">
        <v>69</v>
      </c>
      <c r="E1593" s="255">
        <v>0</v>
      </c>
      <c r="F1593" s="255">
        <v>0</v>
      </c>
      <c r="G1593" s="255">
        <v>0</v>
      </c>
      <c r="H1593" s="255">
        <v>0</v>
      </c>
      <c r="I1593" s="255">
        <v>0</v>
      </c>
    </row>
    <row r="1594" spans="1:9" s="215" customFormat="1" ht="15" customHeight="1" x14ac:dyDescent="0.25">
      <c r="A1594" s="583" t="s">
        <v>234</v>
      </c>
      <c r="B1594" s="242" t="s">
        <v>21</v>
      </c>
      <c r="C1594" s="255">
        <f t="shared" si="363"/>
        <v>71</v>
      </c>
      <c r="D1594" s="255">
        <v>71</v>
      </c>
      <c r="E1594" s="255">
        <v>0</v>
      </c>
      <c r="F1594" s="255">
        <v>0</v>
      </c>
      <c r="G1594" s="255">
        <v>0</v>
      </c>
      <c r="H1594" s="255">
        <v>0</v>
      </c>
      <c r="I1594" s="255">
        <v>0</v>
      </c>
    </row>
    <row r="1595" spans="1:9" s="216" customFormat="1" ht="15" customHeight="1" x14ac:dyDescent="0.25">
      <c r="A1595" s="218"/>
      <c r="B1595" s="229" t="s">
        <v>22</v>
      </c>
      <c r="C1595" s="255">
        <f t="shared" si="363"/>
        <v>71</v>
      </c>
      <c r="D1595" s="255">
        <v>71</v>
      </c>
      <c r="E1595" s="255">
        <v>0</v>
      </c>
      <c r="F1595" s="255">
        <v>0</v>
      </c>
      <c r="G1595" s="255">
        <v>0</v>
      </c>
      <c r="H1595" s="255">
        <v>0</v>
      </c>
      <c r="I1595" s="255">
        <v>0</v>
      </c>
    </row>
    <row r="1596" spans="1:9" s="215" customFormat="1" ht="27" customHeight="1" x14ac:dyDescent="0.25">
      <c r="A1596" s="584" t="s">
        <v>284</v>
      </c>
      <c r="B1596" s="242" t="s">
        <v>21</v>
      </c>
      <c r="C1596" s="255">
        <f t="shared" si="363"/>
        <v>2</v>
      </c>
      <c r="D1596" s="255">
        <v>2</v>
      </c>
      <c r="E1596" s="255">
        <v>0</v>
      </c>
      <c r="F1596" s="255">
        <v>0</v>
      </c>
      <c r="G1596" s="255">
        <v>0</v>
      </c>
      <c r="H1596" s="255">
        <v>0</v>
      </c>
      <c r="I1596" s="255">
        <v>0</v>
      </c>
    </row>
    <row r="1597" spans="1:9" s="216" customFormat="1" ht="15" customHeight="1" x14ac:dyDescent="0.25">
      <c r="A1597" s="218"/>
      <c r="B1597" s="229" t="s">
        <v>22</v>
      </c>
      <c r="C1597" s="255">
        <f t="shared" si="363"/>
        <v>2</v>
      </c>
      <c r="D1597" s="255">
        <v>2</v>
      </c>
      <c r="E1597" s="255">
        <v>0</v>
      </c>
      <c r="F1597" s="255">
        <v>0</v>
      </c>
      <c r="G1597" s="255">
        <v>0</v>
      </c>
      <c r="H1597" s="255">
        <v>0</v>
      </c>
      <c r="I1597" s="255">
        <v>0</v>
      </c>
    </row>
    <row r="1598" spans="1:9" s="215" customFormat="1" ht="15" customHeight="1" x14ac:dyDescent="0.25">
      <c r="A1598" s="440" t="s">
        <v>901</v>
      </c>
      <c r="B1598" s="242" t="s">
        <v>21</v>
      </c>
      <c r="C1598" s="255">
        <f t="shared" si="363"/>
        <v>155</v>
      </c>
      <c r="D1598" s="255">
        <v>0</v>
      </c>
      <c r="E1598" s="255">
        <v>155</v>
      </c>
      <c r="F1598" s="255">
        <v>0</v>
      </c>
      <c r="G1598" s="255">
        <v>0</v>
      </c>
      <c r="H1598" s="255">
        <v>0</v>
      </c>
      <c r="I1598" s="255">
        <v>0</v>
      </c>
    </row>
    <row r="1599" spans="1:9" s="216" customFormat="1" ht="14.25" customHeight="1" x14ac:dyDescent="0.25">
      <c r="A1599" s="218"/>
      <c r="B1599" s="229" t="s">
        <v>22</v>
      </c>
      <c r="C1599" s="255">
        <f t="shared" si="363"/>
        <v>155</v>
      </c>
      <c r="D1599" s="255">
        <v>0</v>
      </c>
      <c r="E1599" s="255">
        <v>155</v>
      </c>
      <c r="F1599" s="255">
        <v>0</v>
      </c>
      <c r="G1599" s="255">
        <v>0</v>
      </c>
      <c r="H1599" s="255">
        <v>0</v>
      </c>
      <c r="I1599" s="255">
        <v>0</v>
      </c>
    </row>
    <row r="1600" spans="1:9" s="215" customFormat="1" ht="15" customHeight="1" x14ac:dyDescent="0.25">
      <c r="A1600" s="440" t="s">
        <v>902</v>
      </c>
      <c r="B1600" s="242" t="s">
        <v>21</v>
      </c>
      <c r="C1600" s="255">
        <f t="shared" si="363"/>
        <v>65</v>
      </c>
      <c r="D1600" s="255">
        <v>0</v>
      </c>
      <c r="E1600" s="255">
        <v>65</v>
      </c>
      <c r="F1600" s="255">
        <v>0</v>
      </c>
      <c r="G1600" s="255">
        <v>0</v>
      </c>
      <c r="H1600" s="255">
        <v>0</v>
      </c>
      <c r="I1600" s="255">
        <v>0</v>
      </c>
    </row>
    <row r="1601" spans="1:9" s="216" customFormat="1" ht="14.25" customHeight="1" x14ac:dyDescent="0.25">
      <c r="A1601" s="218"/>
      <c r="B1601" s="229" t="s">
        <v>22</v>
      </c>
      <c r="C1601" s="255">
        <f t="shared" si="363"/>
        <v>65</v>
      </c>
      <c r="D1601" s="255">
        <v>0</v>
      </c>
      <c r="E1601" s="255">
        <v>65</v>
      </c>
      <c r="F1601" s="255">
        <v>0</v>
      </c>
      <c r="G1601" s="255">
        <v>0</v>
      </c>
      <c r="H1601" s="255">
        <v>0</v>
      </c>
      <c r="I1601" s="255">
        <v>0</v>
      </c>
    </row>
    <row r="1602" spans="1:9" s="215" customFormat="1" ht="15" customHeight="1" x14ac:dyDescent="0.25">
      <c r="A1602" s="440" t="s">
        <v>903</v>
      </c>
      <c r="B1602" s="242" t="s">
        <v>21</v>
      </c>
      <c r="C1602" s="255">
        <f t="shared" si="363"/>
        <v>65</v>
      </c>
      <c r="D1602" s="255">
        <v>0</v>
      </c>
      <c r="E1602" s="255">
        <v>65</v>
      </c>
      <c r="F1602" s="255">
        <v>0</v>
      </c>
      <c r="G1602" s="255">
        <v>0</v>
      </c>
      <c r="H1602" s="255">
        <v>0</v>
      </c>
      <c r="I1602" s="255">
        <v>0</v>
      </c>
    </row>
    <row r="1603" spans="1:9" s="216" customFormat="1" ht="14.25" customHeight="1" x14ac:dyDescent="0.25">
      <c r="A1603" s="218"/>
      <c r="B1603" s="229" t="s">
        <v>22</v>
      </c>
      <c r="C1603" s="255">
        <f t="shared" si="363"/>
        <v>65</v>
      </c>
      <c r="D1603" s="255">
        <v>0</v>
      </c>
      <c r="E1603" s="255">
        <v>65</v>
      </c>
      <c r="F1603" s="255">
        <v>0</v>
      </c>
      <c r="G1603" s="255">
        <v>0</v>
      </c>
      <c r="H1603" s="255">
        <v>0</v>
      </c>
      <c r="I1603" s="255">
        <v>0</v>
      </c>
    </row>
    <row r="1604" spans="1:9" s="215" customFormat="1" ht="15" customHeight="1" x14ac:dyDescent="0.25">
      <c r="A1604" s="440" t="s">
        <v>904</v>
      </c>
      <c r="B1604" s="242" t="s">
        <v>21</v>
      </c>
      <c r="C1604" s="255">
        <f t="shared" si="363"/>
        <v>65</v>
      </c>
      <c r="D1604" s="255">
        <v>0</v>
      </c>
      <c r="E1604" s="255">
        <v>65</v>
      </c>
      <c r="F1604" s="255">
        <v>0</v>
      </c>
      <c r="G1604" s="255">
        <v>0</v>
      </c>
      <c r="H1604" s="255">
        <v>0</v>
      </c>
      <c r="I1604" s="255">
        <v>0</v>
      </c>
    </row>
    <row r="1605" spans="1:9" s="216" customFormat="1" ht="14.25" customHeight="1" x14ac:dyDescent="0.25">
      <c r="A1605" s="218"/>
      <c r="B1605" s="229" t="s">
        <v>22</v>
      </c>
      <c r="C1605" s="255">
        <f t="shared" si="363"/>
        <v>65</v>
      </c>
      <c r="D1605" s="255">
        <v>0</v>
      </c>
      <c r="E1605" s="255">
        <v>65</v>
      </c>
      <c r="F1605" s="255">
        <v>0</v>
      </c>
      <c r="G1605" s="255">
        <v>0</v>
      </c>
      <c r="H1605" s="255">
        <v>0</v>
      </c>
      <c r="I1605" s="255">
        <v>0</v>
      </c>
    </row>
    <row r="1606" spans="1:9" s="215" customFormat="1" ht="15" customHeight="1" x14ac:dyDescent="0.25">
      <c r="A1606" s="440" t="s">
        <v>905</v>
      </c>
      <c r="B1606" s="242" t="s">
        <v>21</v>
      </c>
      <c r="C1606" s="255">
        <f t="shared" si="363"/>
        <v>107</v>
      </c>
      <c r="D1606" s="255">
        <v>0</v>
      </c>
      <c r="E1606" s="255">
        <v>107</v>
      </c>
      <c r="F1606" s="255">
        <v>0</v>
      </c>
      <c r="G1606" s="255">
        <v>0</v>
      </c>
      <c r="H1606" s="255">
        <v>0</v>
      </c>
      <c r="I1606" s="255">
        <v>0</v>
      </c>
    </row>
    <row r="1607" spans="1:9" s="216" customFormat="1" ht="14.25" customHeight="1" x14ac:dyDescent="0.25">
      <c r="A1607" s="218"/>
      <c r="B1607" s="229" t="s">
        <v>22</v>
      </c>
      <c r="C1607" s="255">
        <f t="shared" si="363"/>
        <v>107</v>
      </c>
      <c r="D1607" s="255">
        <v>0</v>
      </c>
      <c r="E1607" s="255">
        <v>107</v>
      </c>
      <c r="F1607" s="255">
        <v>0</v>
      </c>
      <c r="G1607" s="255">
        <v>0</v>
      </c>
      <c r="H1607" s="255">
        <v>0</v>
      </c>
      <c r="I1607" s="255">
        <v>0</v>
      </c>
    </row>
    <row r="1608" spans="1:9" s="215" customFormat="1" ht="15" customHeight="1" x14ac:dyDescent="0.25">
      <c r="A1608" s="440" t="s">
        <v>906</v>
      </c>
      <c r="B1608" s="242" t="s">
        <v>21</v>
      </c>
      <c r="C1608" s="255">
        <f t="shared" si="363"/>
        <v>18</v>
      </c>
      <c r="D1608" s="255">
        <v>0</v>
      </c>
      <c r="E1608" s="255">
        <v>18</v>
      </c>
      <c r="F1608" s="255">
        <v>0</v>
      </c>
      <c r="G1608" s="255">
        <v>0</v>
      </c>
      <c r="H1608" s="255">
        <v>0</v>
      </c>
      <c r="I1608" s="255">
        <v>0</v>
      </c>
    </row>
    <row r="1609" spans="1:9" s="216" customFormat="1" ht="14.25" customHeight="1" x14ac:dyDescent="0.25">
      <c r="A1609" s="218"/>
      <c r="B1609" s="229" t="s">
        <v>22</v>
      </c>
      <c r="C1609" s="255">
        <f t="shared" si="363"/>
        <v>18</v>
      </c>
      <c r="D1609" s="255">
        <v>0</v>
      </c>
      <c r="E1609" s="255">
        <v>18</v>
      </c>
      <c r="F1609" s="255">
        <v>0</v>
      </c>
      <c r="G1609" s="255">
        <v>0</v>
      </c>
      <c r="H1609" s="255">
        <v>0</v>
      </c>
      <c r="I1609" s="255">
        <v>0</v>
      </c>
    </row>
    <row r="1610" spans="1:9" s="215" customFormat="1" ht="15" customHeight="1" x14ac:dyDescent="0.25">
      <c r="A1610" s="440" t="s">
        <v>907</v>
      </c>
      <c r="B1610" s="242" t="s">
        <v>21</v>
      </c>
      <c r="C1610" s="255">
        <f t="shared" si="363"/>
        <v>24</v>
      </c>
      <c r="D1610" s="255">
        <v>0</v>
      </c>
      <c r="E1610" s="255">
        <v>24</v>
      </c>
      <c r="F1610" s="255">
        <v>0</v>
      </c>
      <c r="G1610" s="255">
        <v>0</v>
      </c>
      <c r="H1610" s="255">
        <v>0</v>
      </c>
      <c r="I1610" s="255">
        <v>0</v>
      </c>
    </row>
    <row r="1611" spans="1:9" s="216" customFormat="1" ht="14.25" customHeight="1" x14ac:dyDescent="0.25">
      <c r="A1611" s="218"/>
      <c r="B1611" s="229" t="s">
        <v>22</v>
      </c>
      <c r="C1611" s="255">
        <f t="shared" si="363"/>
        <v>24</v>
      </c>
      <c r="D1611" s="255">
        <v>0</v>
      </c>
      <c r="E1611" s="255">
        <v>24</v>
      </c>
      <c r="F1611" s="255">
        <v>0</v>
      </c>
      <c r="G1611" s="255">
        <v>0</v>
      </c>
      <c r="H1611" s="255">
        <v>0</v>
      </c>
      <c r="I1611" s="255">
        <v>0</v>
      </c>
    </row>
    <row r="1612" spans="1:9" s="127" customFormat="1" ht="13" x14ac:dyDescent="0.3">
      <c r="A1612" s="142" t="s">
        <v>88</v>
      </c>
      <c r="B1612" s="125" t="s">
        <v>21</v>
      </c>
      <c r="C1612" s="126">
        <f t="shared" si="358"/>
        <v>259.8</v>
      </c>
      <c r="D1612" s="126">
        <f>D1614+D1616+D1618+D1620+D1622+D1624+D1626+D1628+D1630</f>
        <v>109.8</v>
      </c>
      <c r="E1612" s="126">
        <f t="shared" ref="E1612:I1612" si="364">E1614+E1616+E1618+E1620+E1622+E1624+E1626+E1628+E1630</f>
        <v>150</v>
      </c>
      <c r="F1612" s="126">
        <f t="shared" si="364"/>
        <v>0</v>
      </c>
      <c r="G1612" s="126">
        <f t="shared" si="364"/>
        <v>0</v>
      </c>
      <c r="H1612" s="126">
        <f t="shared" si="364"/>
        <v>0</v>
      </c>
      <c r="I1612" s="126">
        <f t="shared" si="364"/>
        <v>0</v>
      </c>
    </row>
    <row r="1613" spans="1:9" s="127" customFormat="1" ht="13" x14ac:dyDescent="0.3">
      <c r="A1613" s="135"/>
      <c r="B1613" s="128" t="s">
        <v>22</v>
      </c>
      <c r="C1613" s="126">
        <f t="shared" si="358"/>
        <v>259.8</v>
      </c>
      <c r="D1613" s="126">
        <f>D1615+D1617+D1619+D1621+D1623+D1625+D1627+D1629+D1631</f>
        <v>109.8</v>
      </c>
      <c r="E1613" s="126">
        <f t="shared" ref="E1613:I1613" si="365">E1615+E1617+E1619+E1621+E1623+E1625+E1627+E1629+E1631</f>
        <v>150</v>
      </c>
      <c r="F1613" s="126">
        <f t="shared" si="365"/>
        <v>0</v>
      </c>
      <c r="G1613" s="126">
        <f t="shared" si="365"/>
        <v>0</v>
      </c>
      <c r="H1613" s="126">
        <f t="shared" si="365"/>
        <v>0</v>
      </c>
      <c r="I1613" s="126">
        <f t="shared" si="365"/>
        <v>0</v>
      </c>
    </row>
    <row r="1614" spans="1:9" s="103" customFormat="1" ht="25" x14ac:dyDescent="0.25">
      <c r="A1614" s="300" t="s">
        <v>737</v>
      </c>
      <c r="B1614" s="123" t="s">
        <v>21</v>
      </c>
      <c r="C1614" s="78">
        <f t="shared" si="358"/>
        <v>5.0999999999999996</v>
      </c>
      <c r="D1614" s="78">
        <f>D1615</f>
        <v>5.0999999999999996</v>
      </c>
      <c r="E1614" s="78">
        <v>0</v>
      </c>
      <c r="F1614" s="78">
        <v>0</v>
      </c>
      <c r="G1614" s="78">
        <v>0</v>
      </c>
      <c r="H1614" s="78">
        <v>0</v>
      </c>
      <c r="I1614" s="78">
        <v>0</v>
      </c>
    </row>
    <row r="1615" spans="1:9" s="103" customFormat="1" x14ac:dyDescent="0.25">
      <c r="A1615" s="88"/>
      <c r="B1615" s="124" t="s">
        <v>22</v>
      </c>
      <c r="C1615" s="78">
        <f t="shared" si="358"/>
        <v>5.0999999999999996</v>
      </c>
      <c r="D1615" s="78">
        <v>5.0999999999999996</v>
      </c>
      <c r="E1615" s="78">
        <v>0</v>
      </c>
      <c r="F1615" s="78">
        <v>0</v>
      </c>
      <c r="G1615" s="78">
        <v>0</v>
      </c>
      <c r="H1615" s="78">
        <v>0</v>
      </c>
      <c r="I1615" s="78">
        <v>0</v>
      </c>
    </row>
    <row r="1616" spans="1:9" s="103" customFormat="1" ht="25" x14ac:dyDescent="0.25">
      <c r="A1616" s="300" t="s">
        <v>738</v>
      </c>
      <c r="B1616" s="123" t="s">
        <v>21</v>
      </c>
      <c r="C1616" s="78">
        <f>C1617</f>
        <v>0.11</v>
      </c>
      <c r="D1616" s="78">
        <f>D1617</f>
        <v>0.11</v>
      </c>
      <c r="E1616" s="64">
        <v>0</v>
      </c>
      <c r="F1616" s="78">
        <f>F1617</f>
        <v>0</v>
      </c>
      <c r="G1616" s="78">
        <f>G1617</f>
        <v>0</v>
      </c>
      <c r="H1616" s="78">
        <f>H1617</f>
        <v>0</v>
      </c>
      <c r="I1616" s="78">
        <f>I1617</f>
        <v>0</v>
      </c>
    </row>
    <row r="1617" spans="1:10" s="103" customFormat="1" x14ac:dyDescent="0.25">
      <c r="A1617" s="88"/>
      <c r="B1617" s="124" t="s">
        <v>22</v>
      </c>
      <c r="C1617" s="78">
        <f>D1617+E1617+F1617+G1617+H1617+I1617</f>
        <v>0.11</v>
      </c>
      <c r="D1617" s="78">
        <v>0.11</v>
      </c>
      <c r="E1617" s="64">
        <v>0</v>
      </c>
      <c r="F1617" s="78">
        <v>0</v>
      </c>
      <c r="G1617" s="78">
        <v>0</v>
      </c>
      <c r="H1617" s="78">
        <v>0</v>
      </c>
      <c r="I1617" s="78">
        <v>0</v>
      </c>
    </row>
    <row r="1618" spans="1:10" s="208" customFormat="1" ht="25" x14ac:dyDescent="0.25">
      <c r="A1618" s="376" t="s">
        <v>739</v>
      </c>
      <c r="B1618" s="242" t="s">
        <v>21</v>
      </c>
      <c r="C1618" s="78">
        <f t="shared" ref="C1618:C1629" si="366">D1618+E1618+F1618+G1618+H1618+I1618</f>
        <v>37.29</v>
      </c>
      <c r="D1618" s="78">
        <f>5.86+1.43</f>
        <v>7.29</v>
      </c>
      <c r="E1618" s="64">
        <v>30</v>
      </c>
      <c r="F1618" s="78">
        <v>0</v>
      </c>
      <c r="G1618" s="78">
        <v>0</v>
      </c>
      <c r="H1618" s="78">
        <v>0</v>
      </c>
      <c r="I1618" s="78">
        <v>0</v>
      </c>
      <c r="J1618" s="700"/>
    </row>
    <row r="1619" spans="1:10" s="103" customFormat="1" x14ac:dyDescent="0.25">
      <c r="A1619" s="218"/>
      <c r="B1619" s="229" t="s">
        <v>22</v>
      </c>
      <c r="C1619" s="78">
        <f t="shared" si="366"/>
        <v>37.29</v>
      </c>
      <c r="D1619" s="78">
        <f>5.86+1.43</f>
        <v>7.29</v>
      </c>
      <c r="E1619" s="64">
        <v>30</v>
      </c>
      <c r="F1619" s="78">
        <v>0</v>
      </c>
      <c r="G1619" s="78">
        <v>0</v>
      </c>
      <c r="H1619" s="78">
        <v>0</v>
      </c>
      <c r="I1619" s="78">
        <v>0</v>
      </c>
      <c r="J1619" s="700"/>
    </row>
    <row r="1620" spans="1:10" s="208" customFormat="1" ht="25" x14ac:dyDescent="0.25">
      <c r="A1620" s="376" t="s">
        <v>740</v>
      </c>
      <c r="B1620" s="242" t="s">
        <v>21</v>
      </c>
      <c r="C1620" s="78">
        <f t="shared" si="366"/>
        <v>25.76</v>
      </c>
      <c r="D1620" s="78">
        <f>3.3+21.5+0.96</f>
        <v>25.76</v>
      </c>
      <c r="E1620" s="64">
        <v>0</v>
      </c>
      <c r="F1620" s="78">
        <v>0</v>
      </c>
      <c r="G1620" s="78">
        <v>0</v>
      </c>
      <c r="H1620" s="78">
        <v>0</v>
      </c>
      <c r="I1620" s="78">
        <v>0</v>
      </c>
      <c r="J1620" s="700"/>
    </row>
    <row r="1621" spans="1:10" s="103" customFormat="1" x14ac:dyDescent="0.25">
      <c r="A1621" s="218"/>
      <c r="B1621" s="229" t="s">
        <v>22</v>
      </c>
      <c r="C1621" s="78">
        <f t="shared" si="366"/>
        <v>25.76</v>
      </c>
      <c r="D1621" s="78">
        <f>3.3+21.5+0.96</f>
        <v>25.76</v>
      </c>
      <c r="E1621" s="64">
        <v>0</v>
      </c>
      <c r="F1621" s="78">
        <v>0</v>
      </c>
      <c r="G1621" s="78">
        <v>0</v>
      </c>
      <c r="H1621" s="78">
        <v>0</v>
      </c>
      <c r="I1621" s="78">
        <v>0</v>
      </c>
      <c r="J1621" s="700"/>
    </row>
    <row r="1622" spans="1:10" s="208" customFormat="1" ht="25" x14ac:dyDescent="0.25">
      <c r="A1622" s="376" t="s">
        <v>741</v>
      </c>
      <c r="B1622" s="242" t="s">
        <v>21</v>
      </c>
      <c r="C1622" s="78">
        <f t="shared" si="366"/>
        <v>105.5</v>
      </c>
      <c r="D1622" s="78">
        <v>52.5</v>
      </c>
      <c r="E1622" s="64">
        <v>53</v>
      </c>
      <c r="F1622" s="78">
        <v>0</v>
      </c>
      <c r="G1622" s="78">
        <v>0</v>
      </c>
      <c r="H1622" s="78">
        <v>0</v>
      </c>
      <c r="I1622" s="78">
        <v>0</v>
      </c>
      <c r="J1622" s="700"/>
    </row>
    <row r="1623" spans="1:10" s="103" customFormat="1" x14ac:dyDescent="0.25">
      <c r="A1623" s="218"/>
      <c r="B1623" s="229" t="s">
        <v>22</v>
      </c>
      <c r="C1623" s="78">
        <f t="shared" si="366"/>
        <v>105.5</v>
      </c>
      <c r="D1623" s="78">
        <v>52.5</v>
      </c>
      <c r="E1623" s="64">
        <v>53</v>
      </c>
      <c r="F1623" s="78">
        <v>0</v>
      </c>
      <c r="G1623" s="78">
        <v>0</v>
      </c>
      <c r="H1623" s="78">
        <v>0</v>
      </c>
      <c r="I1623" s="78">
        <v>0</v>
      </c>
      <c r="J1623" s="700"/>
    </row>
    <row r="1624" spans="1:10" s="208" customFormat="1" ht="38" x14ac:dyDescent="0.3">
      <c r="A1624" s="376" t="s">
        <v>757</v>
      </c>
      <c r="B1624" s="227" t="s">
        <v>21</v>
      </c>
      <c r="C1624" s="78">
        <f t="shared" si="366"/>
        <v>75.8</v>
      </c>
      <c r="D1624" s="78">
        <v>13.8</v>
      </c>
      <c r="E1624" s="64">
        <v>62</v>
      </c>
      <c r="F1624" s="78">
        <v>0</v>
      </c>
      <c r="G1624" s="78">
        <v>0</v>
      </c>
      <c r="H1624" s="78">
        <v>0</v>
      </c>
      <c r="I1624" s="78">
        <v>0</v>
      </c>
      <c r="J1624" s="700"/>
    </row>
    <row r="1625" spans="1:10" s="103" customFormat="1" x14ac:dyDescent="0.25">
      <c r="A1625" s="218"/>
      <c r="B1625" s="229" t="s">
        <v>22</v>
      </c>
      <c r="C1625" s="78">
        <f t="shared" si="366"/>
        <v>75.8</v>
      </c>
      <c r="D1625" s="78">
        <v>13.8</v>
      </c>
      <c r="E1625" s="64">
        <v>62</v>
      </c>
      <c r="F1625" s="78">
        <v>0</v>
      </c>
      <c r="G1625" s="78">
        <v>0</v>
      </c>
      <c r="H1625" s="78">
        <v>0</v>
      </c>
      <c r="I1625" s="78">
        <v>0</v>
      </c>
      <c r="J1625" s="700"/>
    </row>
    <row r="1626" spans="1:10" s="208" customFormat="1" ht="28" x14ac:dyDescent="0.3">
      <c r="A1626" s="339" t="s">
        <v>742</v>
      </c>
      <c r="B1626" s="242" t="s">
        <v>21</v>
      </c>
      <c r="C1626" s="78">
        <f t="shared" si="366"/>
        <v>1.67</v>
      </c>
      <c r="D1626" s="78">
        <v>1.67</v>
      </c>
      <c r="E1626" s="64">
        <v>0</v>
      </c>
      <c r="F1626" s="78">
        <v>0</v>
      </c>
      <c r="G1626" s="78">
        <v>0</v>
      </c>
      <c r="H1626" s="78">
        <v>0</v>
      </c>
      <c r="I1626" s="78">
        <v>0</v>
      </c>
      <c r="J1626" s="326"/>
    </row>
    <row r="1627" spans="1:10" s="103" customFormat="1" x14ac:dyDescent="0.25">
      <c r="A1627" s="218"/>
      <c r="B1627" s="229" t="s">
        <v>22</v>
      </c>
      <c r="C1627" s="78">
        <f t="shared" si="366"/>
        <v>1.67</v>
      </c>
      <c r="D1627" s="78">
        <v>1.67</v>
      </c>
      <c r="E1627" s="64">
        <v>0</v>
      </c>
      <c r="F1627" s="78">
        <v>0</v>
      </c>
      <c r="G1627" s="78">
        <v>0</v>
      </c>
      <c r="H1627" s="78">
        <v>0</v>
      </c>
      <c r="I1627" s="78">
        <v>0</v>
      </c>
      <c r="J1627" s="308"/>
    </row>
    <row r="1628" spans="1:10" s="208" customFormat="1" ht="27" customHeight="1" x14ac:dyDescent="0.25">
      <c r="A1628" s="440" t="s">
        <v>743</v>
      </c>
      <c r="B1628" s="242" t="s">
        <v>21</v>
      </c>
      <c r="C1628" s="78">
        <f t="shared" si="366"/>
        <v>3.57</v>
      </c>
      <c r="D1628" s="78">
        <v>3.57</v>
      </c>
      <c r="E1628" s="64">
        <v>0</v>
      </c>
      <c r="F1628" s="78">
        <v>0</v>
      </c>
      <c r="G1628" s="78">
        <v>0</v>
      </c>
      <c r="H1628" s="78">
        <v>0</v>
      </c>
      <c r="I1628" s="78">
        <v>0</v>
      </c>
      <c r="J1628" s="326"/>
    </row>
    <row r="1629" spans="1:10" s="103" customFormat="1" x14ac:dyDescent="0.25">
      <c r="A1629" s="218"/>
      <c r="B1629" s="229" t="s">
        <v>22</v>
      </c>
      <c r="C1629" s="78">
        <f t="shared" si="366"/>
        <v>3.57</v>
      </c>
      <c r="D1629" s="78">
        <v>3.57</v>
      </c>
      <c r="E1629" s="64">
        <v>0</v>
      </c>
      <c r="F1629" s="78">
        <v>0</v>
      </c>
      <c r="G1629" s="78">
        <v>0</v>
      </c>
      <c r="H1629" s="78">
        <v>0</v>
      </c>
      <c r="I1629" s="78">
        <v>0</v>
      </c>
      <c r="J1629" s="308"/>
    </row>
    <row r="1630" spans="1:10" s="208" customFormat="1" ht="30" customHeight="1" x14ac:dyDescent="0.25">
      <c r="A1630" s="448" t="s">
        <v>922</v>
      </c>
      <c r="B1630" s="242" t="s">
        <v>21</v>
      </c>
      <c r="C1630" s="78">
        <f t="shared" ref="C1630:C1631" si="367">D1630+E1630+F1630+G1630+H1630+I1630</f>
        <v>5</v>
      </c>
      <c r="D1630" s="78">
        <v>0</v>
      </c>
      <c r="E1630" s="64">
        <v>5</v>
      </c>
      <c r="F1630" s="78">
        <v>0</v>
      </c>
      <c r="G1630" s="78">
        <v>0</v>
      </c>
      <c r="H1630" s="78">
        <v>0</v>
      </c>
      <c r="I1630" s="78">
        <v>0</v>
      </c>
      <c r="J1630" s="326"/>
    </row>
    <row r="1631" spans="1:10" s="103" customFormat="1" x14ac:dyDescent="0.25">
      <c r="A1631" s="218"/>
      <c r="B1631" s="229" t="s">
        <v>22</v>
      </c>
      <c r="C1631" s="78">
        <f t="shared" si="367"/>
        <v>5</v>
      </c>
      <c r="D1631" s="78">
        <v>0</v>
      </c>
      <c r="E1631" s="64">
        <v>5</v>
      </c>
      <c r="F1631" s="78">
        <v>0</v>
      </c>
      <c r="G1631" s="78">
        <v>0</v>
      </c>
      <c r="H1631" s="78">
        <v>0</v>
      </c>
      <c r="I1631" s="78">
        <v>0</v>
      </c>
      <c r="J1631" s="308"/>
    </row>
    <row r="1632" spans="1:10" s="127" customFormat="1" ht="13" x14ac:dyDescent="0.3">
      <c r="A1632" s="142" t="s">
        <v>95</v>
      </c>
      <c r="B1632" s="125" t="s">
        <v>21</v>
      </c>
      <c r="C1632" s="126">
        <f t="shared" si="358"/>
        <v>51</v>
      </c>
      <c r="D1632" s="126">
        <f>D1634+D1636+D1638+D1640</f>
        <v>0</v>
      </c>
      <c r="E1632" s="126">
        <f t="shared" ref="E1632:I1633" si="368">E1634+E1636+E1638+E1640</f>
        <v>51</v>
      </c>
      <c r="F1632" s="126">
        <f t="shared" si="368"/>
        <v>0</v>
      </c>
      <c r="G1632" s="126">
        <f t="shared" si="368"/>
        <v>0</v>
      </c>
      <c r="H1632" s="126">
        <f t="shared" si="368"/>
        <v>0</v>
      </c>
      <c r="I1632" s="126">
        <f t="shared" si="368"/>
        <v>0</v>
      </c>
    </row>
    <row r="1633" spans="1:9" s="127" customFormat="1" ht="13" x14ac:dyDescent="0.3">
      <c r="A1633" s="135"/>
      <c r="B1633" s="128" t="s">
        <v>22</v>
      </c>
      <c r="C1633" s="126">
        <f t="shared" si="358"/>
        <v>51</v>
      </c>
      <c r="D1633" s="126">
        <f>D1635+D1637+D1639+D1641</f>
        <v>0</v>
      </c>
      <c r="E1633" s="126">
        <f t="shared" si="368"/>
        <v>51</v>
      </c>
      <c r="F1633" s="126">
        <f t="shared" si="368"/>
        <v>0</v>
      </c>
      <c r="G1633" s="126">
        <f t="shared" si="368"/>
        <v>0</v>
      </c>
      <c r="H1633" s="126">
        <f t="shared" si="368"/>
        <v>0</v>
      </c>
      <c r="I1633" s="126">
        <f t="shared" si="368"/>
        <v>0</v>
      </c>
    </row>
    <row r="1634" spans="1:9" s="212" customFormat="1" ht="16.5" customHeight="1" x14ac:dyDescent="0.25">
      <c r="A1634" s="440" t="s">
        <v>468</v>
      </c>
      <c r="B1634" s="63" t="s">
        <v>21</v>
      </c>
      <c r="C1634" s="64">
        <f t="shared" ref="C1634:C1671" si="369">D1634+E1634+F1634+G1634+H1634+I1634</f>
        <v>22</v>
      </c>
      <c r="D1634" s="64">
        <v>0</v>
      </c>
      <c r="E1634" s="64">
        <v>22</v>
      </c>
      <c r="F1634" s="64">
        <v>0</v>
      </c>
      <c r="G1634" s="64">
        <v>0</v>
      </c>
      <c r="H1634" s="64">
        <v>0</v>
      </c>
      <c r="I1634" s="64">
        <v>0</v>
      </c>
    </row>
    <row r="1635" spans="1:9" s="20" customFormat="1" x14ac:dyDescent="0.25">
      <c r="A1635" s="88"/>
      <c r="B1635" s="62" t="s">
        <v>22</v>
      </c>
      <c r="C1635" s="64">
        <f t="shared" si="369"/>
        <v>22</v>
      </c>
      <c r="D1635" s="64">
        <v>0</v>
      </c>
      <c r="E1635" s="64">
        <v>22</v>
      </c>
      <c r="F1635" s="64">
        <v>0</v>
      </c>
      <c r="G1635" s="64">
        <v>0</v>
      </c>
      <c r="H1635" s="64">
        <v>0</v>
      </c>
      <c r="I1635" s="64">
        <v>0</v>
      </c>
    </row>
    <row r="1636" spans="1:9" s="212" customFormat="1" ht="25" x14ac:dyDescent="0.25">
      <c r="A1636" s="582" t="s">
        <v>469</v>
      </c>
      <c r="B1636" s="63" t="s">
        <v>21</v>
      </c>
      <c r="C1636" s="64">
        <f t="shared" si="369"/>
        <v>18</v>
      </c>
      <c r="D1636" s="64">
        <v>0</v>
      </c>
      <c r="E1636" s="64">
        <v>18</v>
      </c>
      <c r="F1636" s="64">
        <v>0</v>
      </c>
      <c r="G1636" s="64">
        <v>0</v>
      </c>
      <c r="H1636" s="64">
        <v>0</v>
      </c>
      <c r="I1636" s="64">
        <v>0</v>
      </c>
    </row>
    <row r="1637" spans="1:9" s="20" customFormat="1" x14ac:dyDescent="0.25">
      <c r="A1637" s="88"/>
      <c r="B1637" s="62" t="s">
        <v>22</v>
      </c>
      <c r="C1637" s="64">
        <f t="shared" si="369"/>
        <v>18</v>
      </c>
      <c r="D1637" s="64">
        <v>0</v>
      </c>
      <c r="E1637" s="64">
        <v>18</v>
      </c>
      <c r="F1637" s="64">
        <v>0</v>
      </c>
      <c r="G1637" s="64">
        <v>0</v>
      </c>
      <c r="H1637" s="64">
        <v>0</v>
      </c>
      <c r="I1637" s="64">
        <v>0</v>
      </c>
    </row>
    <row r="1638" spans="1:9" s="215" customFormat="1" ht="27.75" customHeight="1" x14ac:dyDescent="0.25">
      <c r="A1638" s="440" t="s">
        <v>908</v>
      </c>
      <c r="B1638" s="242" t="s">
        <v>21</v>
      </c>
      <c r="C1638" s="255">
        <f t="shared" si="369"/>
        <v>8</v>
      </c>
      <c r="D1638" s="255">
        <v>0</v>
      </c>
      <c r="E1638" s="255">
        <v>8</v>
      </c>
      <c r="F1638" s="255">
        <v>0</v>
      </c>
      <c r="G1638" s="255">
        <v>0</v>
      </c>
      <c r="H1638" s="255">
        <v>0</v>
      </c>
      <c r="I1638" s="255">
        <v>0</v>
      </c>
    </row>
    <row r="1639" spans="1:9" s="216" customFormat="1" ht="14.25" customHeight="1" x14ac:dyDescent="0.25">
      <c r="A1639" s="218"/>
      <c r="B1639" s="229" t="s">
        <v>22</v>
      </c>
      <c r="C1639" s="255">
        <f t="shared" si="369"/>
        <v>8</v>
      </c>
      <c r="D1639" s="255">
        <v>0</v>
      </c>
      <c r="E1639" s="255">
        <v>8</v>
      </c>
      <c r="F1639" s="255">
        <v>0</v>
      </c>
      <c r="G1639" s="255">
        <v>0</v>
      </c>
      <c r="H1639" s="255">
        <v>0</v>
      </c>
      <c r="I1639" s="255">
        <v>0</v>
      </c>
    </row>
    <row r="1640" spans="1:9" s="215" customFormat="1" ht="15" customHeight="1" x14ac:dyDescent="0.25">
      <c r="A1640" s="440" t="s">
        <v>909</v>
      </c>
      <c r="B1640" s="242" t="s">
        <v>21</v>
      </c>
      <c r="C1640" s="255">
        <f t="shared" si="369"/>
        <v>3</v>
      </c>
      <c r="D1640" s="255">
        <v>0</v>
      </c>
      <c r="E1640" s="255">
        <v>3</v>
      </c>
      <c r="F1640" s="255">
        <v>0</v>
      </c>
      <c r="G1640" s="255">
        <v>0</v>
      </c>
      <c r="H1640" s="255">
        <v>0</v>
      </c>
      <c r="I1640" s="255">
        <v>0</v>
      </c>
    </row>
    <row r="1641" spans="1:9" s="216" customFormat="1" ht="14.25" customHeight="1" x14ac:dyDescent="0.25">
      <c r="A1641" s="218"/>
      <c r="B1641" s="229" t="s">
        <v>22</v>
      </c>
      <c r="C1641" s="255">
        <f t="shared" si="369"/>
        <v>3</v>
      </c>
      <c r="D1641" s="255">
        <v>0</v>
      </c>
      <c r="E1641" s="255">
        <v>3</v>
      </c>
      <c r="F1641" s="255">
        <v>0</v>
      </c>
      <c r="G1641" s="255">
        <v>0</v>
      </c>
      <c r="H1641" s="255">
        <v>0</v>
      </c>
      <c r="I1641" s="255">
        <v>0</v>
      </c>
    </row>
    <row r="1642" spans="1:9" s="95" customFormat="1" ht="13" x14ac:dyDescent="0.3">
      <c r="A1642" s="58" t="s">
        <v>139</v>
      </c>
      <c r="B1642" s="130" t="s">
        <v>21</v>
      </c>
      <c r="C1642" s="131">
        <f t="shared" si="369"/>
        <v>16.600000000000001</v>
      </c>
      <c r="D1642" s="131">
        <f>D1644+D1646</f>
        <v>7.6</v>
      </c>
      <c r="E1642" s="131">
        <f t="shared" ref="E1642:I1643" si="370">E1644+E1646</f>
        <v>9</v>
      </c>
      <c r="F1642" s="131">
        <f t="shared" si="370"/>
        <v>0</v>
      </c>
      <c r="G1642" s="131">
        <f t="shared" si="370"/>
        <v>0</v>
      </c>
      <c r="H1642" s="131">
        <f t="shared" si="370"/>
        <v>0</v>
      </c>
      <c r="I1642" s="131">
        <f t="shared" si="370"/>
        <v>0</v>
      </c>
    </row>
    <row r="1643" spans="1:9" s="95" customFormat="1" ht="13" x14ac:dyDescent="0.3">
      <c r="A1643" s="132"/>
      <c r="B1643" s="133" t="s">
        <v>22</v>
      </c>
      <c r="C1643" s="131">
        <f t="shared" si="369"/>
        <v>16.600000000000001</v>
      </c>
      <c r="D1643" s="131">
        <f>D1645+D1647</f>
        <v>7.6</v>
      </c>
      <c r="E1643" s="131">
        <f t="shared" si="370"/>
        <v>9</v>
      </c>
      <c r="F1643" s="131">
        <f t="shared" si="370"/>
        <v>0</v>
      </c>
      <c r="G1643" s="131">
        <f t="shared" si="370"/>
        <v>0</v>
      </c>
      <c r="H1643" s="131">
        <f t="shared" si="370"/>
        <v>0</v>
      </c>
      <c r="I1643" s="131">
        <f t="shared" si="370"/>
        <v>0</v>
      </c>
    </row>
    <row r="1644" spans="1:9" s="212" customFormat="1" x14ac:dyDescent="0.25">
      <c r="A1644" s="480" t="s">
        <v>439</v>
      </c>
      <c r="B1644" s="63" t="s">
        <v>21</v>
      </c>
      <c r="C1644" s="64">
        <f t="shared" si="369"/>
        <v>13.6</v>
      </c>
      <c r="D1644" s="64">
        <v>7.6</v>
      </c>
      <c r="E1644" s="64">
        <v>6</v>
      </c>
      <c r="F1644" s="64">
        <v>0</v>
      </c>
      <c r="G1644" s="64">
        <v>0</v>
      </c>
      <c r="H1644" s="64">
        <v>0</v>
      </c>
      <c r="I1644" s="64">
        <v>0</v>
      </c>
    </row>
    <row r="1645" spans="1:9" s="20" customFormat="1" x14ac:dyDescent="0.25">
      <c r="A1645" s="12"/>
      <c r="B1645" s="62" t="s">
        <v>22</v>
      </c>
      <c r="C1645" s="64">
        <f t="shared" si="369"/>
        <v>13.6</v>
      </c>
      <c r="D1645" s="64">
        <v>7.6</v>
      </c>
      <c r="E1645" s="64">
        <v>6</v>
      </c>
      <c r="F1645" s="64">
        <v>0</v>
      </c>
      <c r="G1645" s="64">
        <v>0</v>
      </c>
      <c r="H1645" s="64">
        <v>0</v>
      </c>
      <c r="I1645" s="64">
        <v>0</v>
      </c>
    </row>
    <row r="1646" spans="1:9" s="212" customFormat="1" x14ac:dyDescent="0.25">
      <c r="A1646" s="480" t="s">
        <v>440</v>
      </c>
      <c r="B1646" s="63" t="s">
        <v>21</v>
      </c>
      <c r="C1646" s="64">
        <f t="shared" si="369"/>
        <v>3</v>
      </c>
      <c r="D1646" s="64">
        <v>0</v>
      </c>
      <c r="E1646" s="64">
        <v>3</v>
      </c>
      <c r="F1646" s="64">
        <v>0</v>
      </c>
      <c r="G1646" s="64">
        <v>0</v>
      </c>
      <c r="H1646" s="64">
        <v>0</v>
      </c>
      <c r="I1646" s="64">
        <v>0</v>
      </c>
    </row>
    <row r="1647" spans="1:9" s="20" customFormat="1" x14ac:dyDescent="0.25">
      <c r="A1647" s="12"/>
      <c r="B1647" s="62" t="s">
        <v>22</v>
      </c>
      <c r="C1647" s="64">
        <f t="shared" si="369"/>
        <v>3</v>
      </c>
      <c r="D1647" s="64">
        <v>0</v>
      </c>
      <c r="E1647" s="64">
        <v>3</v>
      </c>
      <c r="F1647" s="64">
        <v>0</v>
      </c>
      <c r="G1647" s="64">
        <v>0</v>
      </c>
      <c r="H1647" s="64">
        <v>0</v>
      </c>
      <c r="I1647" s="64">
        <v>0</v>
      </c>
    </row>
    <row r="1648" spans="1:9" s="127" customFormat="1" ht="13" x14ac:dyDescent="0.3">
      <c r="A1648" s="134" t="s">
        <v>140</v>
      </c>
      <c r="B1648" s="125" t="s">
        <v>21</v>
      </c>
      <c r="C1648" s="126">
        <f t="shared" si="369"/>
        <v>987</v>
      </c>
      <c r="D1648" s="126">
        <f>D1650+D1652+D1654+D1656+D1658+D1660</f>
        <v>357</v>
      </c>
      <c r="E1648" s="126">
        <f t="shared" ref="E1648:I1649" si="371">E1650+E1652+E1654+E1656+E1658+E1660</f>
        <v>416</v>
      </c>
      <c r="F1648" s="126">
        <f t="shared" si="371"/>
        <v>0</v>
      </c>
      <c r="G1648" s="126">
        <f t="shared" si="371"/>
        <v>0</v>
      </c>
      <c r="H1648" s="126">
        <f t="shared" si="371"/>
        <v>0</v>
      </c>
      <c r="I1648" s="126">
        <f t="shared" si="371"/>
        <v>214</v>
      </c>
    </row>
    <row r="1649" spans="1:10" s="127" customFormat="1" ht="13" x14ac:dyDescent="0.3">
      <c r="A1649" s="135"/>
      <c r="B1649" s="128" t="s">
        <v>22</v>
      </c>
      <c r="C1649" s="126">
        <f t="shared" si="369"/>
        <v>987</v>
      </c>
      <c r="D1649" s="126">
        <f>D1651+D1653+D1655+D1657+D1659+D1661</f>
        <v>357</v>
      </c>
      <c r="E1649" s="126">
        <f t="shared" si="371"/>
        <v>416</v>
      </c>
      <c r="F1649" s="126">
        <f t="shared" si="371"/>
        <v>0</v>
      </c>
      <c r="G1649" s="126">
        <f t="shared" si="371"/>
        <v>0</v>
      </c>
      <c r="H1649" s="126">
        <f t="shared" si="371"/>
        <v>0</v>
      </c>
      <c r="I1649" s="126">
        <f t="shared" si="371"/>
        <v>214</v>
      </c>
    </row>
    <row r="1650" spans="1:10" s="208" customFormat="1" ht="28.5" customHeight="1" x14ac:dyDescent="0.25">
      <c r="A1650" s="285" t="s">
        <v>126</v>
      </c>
      <c r="B1650" s="123" t="s">
        <v>21</v>
      </c>
      <c r="C1650" s="78">
        <f t="shared" si="369"/>
        <v>200</v>
      </c>
      <c r="D1650" s="78">
        <v>16</v>
      </c>
      <c r="E1650" s="64">
        <v>0</v>
      </c>
      <c r="F1650" s="78">
        <v>0</v>
      </c>
      <c r="G1650" s="78">
        <v>0</v>
      </c>
      <c r="H1650" s="78">
        <v>0</v>
      </c>
      <c r="I1650" s="78">
        <f>200-16</f>
        <v>184</v>
      </c>
      <c r="J1650" s="215"/>
    </row>
    <row r="1651" spans="1:10" s="102" customFormat="1" ht="13.5" customHeight="1" x14ac:dyDescent="0.25">
      <c r="A1651" s="88"/>
      <c r="B1651" s="124" t="s">
        <v>22</v>
      </c>
      <c r="C1651" s="78">
        <f t="shared" si="369"/>
        <v>200</v>
      </c>
      <c r="D1651" s="78">
        <v>16</v>
      </c>
      <c r="E1651" s="64">
        <v>0</v>
      </c>
      <c r="F1651" s="78">
        <v>0</v>
      </c>
      <c r="G1651" s="78">
        <v>0</v>
      </c>
      <c r="H1651" s="78">
        <v>0</v>
      </c>
      <c r="I1651" s="78">
        <f>200-16</f>
        <v>184</v>
      </c>
      <c r="J1651" s="214"/>
    </row>
    <row r="1652" spans="1:10" s="103" customFormat="1" ht="62.5" x14ac:dyDescent="0.25">
      <c r="A1652" s="376" t="s">
        <v>141</v>
      </c>
      <c r="B1652" s="227" t="s">
        <v>21</v>
      </c>
      <c r="C1652" s="78">
        <f t="shared" si="369"/>
        <v>300</v>
      </c>
      <c r="D1652" s="78">
        <v>270</v>
      </c>
      <c r="E1652" s="64">
        <v>0</v>
      </c>
      <c r="F1652" s="78">
        <v>0</v>
      </c>
      <c r="G1652" s="78">
        <v>0</v>
      </c>
      <c r="H1652" s="78">
        <v>0</v>
      </c>
      <c r="I1652" s="78">
        <f>300-270</f>
        <v>30</v>
      </c>
    </row>
    <row r="1653" spans="1:10" s="103" customFormat="1" x14ac:dyDescent="0.25">
      <c r="A1653" s="218"/>
      <c r="B1653" s="229" t="s">
        <v>22</v>
      </c>
      <c r="C1653" s="78">
        <f t="shared" si="369"/>
        <v>300</v>
      </c>
      <c r="D1653" s="78">
        <v>270</v>
      </c>
      <c r="E1653" s="64">
        <v>0</v>
      </c>
      <c r="F1653" s="78">
        <v>0</v>
      </c>
      <c r="G1653" s="78">
        <v>0</v>
      </c>
      <c r="H1653" s="78">
        <v>0</v>
      </c>
      <c r="I1653" s="78">
        <f>300-270</f>
        <v>30</v>
      </c>
    </row>
    <row r="1654" spans="1:10" s="103" customFormat="1" x14ac:dyDescent="0.25">
      <c r="A1654" s="376" t="s">
        <v>142</v>
      </c>
      <c r="B1654" s="242" t="s">
        <v>21</v>
      </c>
      <c r="C1654" s="78">
        <f t="shared" si="369"/>
        <v>3</v>
      </c>
      <c r="D1654" s="78">
        <v>3</v>
      </c>
      <c r="E1654" s="64">
        <v>0</v>
      </c>
      <c r="F1654" s="78">
        <v>0</v>
      </c>
      <c r="G1654" s="78">
        <v>0</v>
      </c>
      <c r="H1654" s="78">
        <v>0</v>
      </c>
      <c r="I1654" s="78">
        <v>0</v>
      </c>
    </row>
    <row r="1655" spans="1:10" s="103" customFormat="1" x14ac:dyDescent="0.25">
      <c r="A1655" s="218"/>
      <c r="B1655" s="229" t="s">
        <v>22</v>
      </c>
      <c r="C1655" s="78">
        <f t="shared" si="369"/>
        <v>3</v>
      </c>
      <c r="D1655" s="78">
        <v>3</v>
      </c>
      <c r="E1655" s="64">
        <v>0</v>
      </c>
      <c r="F1655" s="78">
        <v>0</v>
      </c>
      <c r="G1655" s="78">
        <v>0</v>
      </c>
      <c r="H1655" s="78">
        <v>0</v>
      </c>
      <c r="I1655" s="78">
        <v>0</v>
      </c>
    </row>
    <row r="1656" spans="1:10" s="208" customFormat="1" ht="42" x14ac:dyDescent="0.3">
      <c r="A1656" s="339" t="s">
        <v>254</v>
      </c>
      <c r="B1656" s="242" t="s">
        <v>21</v>
      </c>
      <c r="C1656" s="78">
        <f t="shared" si="369"/>
        <v>68</v>
      </c>
      <c r="D1656" s="78">
        <v>68</v>
      </c>
      <c r="E1656" s="64">
        <v>0</v>
      </c>
      <c r="F1656" s="78">
        <v>0</v>
      </c>
      <c r="G1656" s="78">
        <v>0</v>
      </c>
      <c r="H1656" s="78">
        <v>0</v>
      </c>
      <c r="I1656" s="78">
        <v>0</v>
      </c>
    </row>
    <row r="1657" spans="1:10" s="103" customFormat="1" x14ac:dyDescent="0.25">
      <c r="A1657" s="218"/>
      <c r="B1657" s="229" t="s">
        <v>22</v>
      </c>
      <c r="C1657" s="78">
        <f t="shared" si="369"/>
        <v>68</v>
      </c>
      <c r="D1657" s="78">
        <v>68</v>
      </c>
      <c r="E1657" s="64">
        <v>0</v>
      </c>
      <c r="F1657" s="78">
        <v>0</v>
      </c>
      <c r="G1657" s="78">
        <v>0</v>
      </c>
      <c r="H1657" s="78">
        <v>0</v>
      </c>
      <c r="I1657" s="78">
        <v>0</v>
      </c>
    </row>
    <row r="1658" spans="1:10" s="208" customFormat="1" ht="70" x14ac:dyDescent="0.25">
      <c r="A1658" s="578" t="s">
        <v>885</v>
      </c>
      <c r="B1658" s="242" t="s">
        <v>21</v>
      </c>
      <c r="C1658" s="78">
        <f t="shared" si="369"/>
        <v>298</v>
      </c>
      <c r="D1658" s="78">
        <v>0</v>
      </c>
      <c r="E1658" s="64">
        <v>298</v>
      </c>
      <c r="F1658" s="78">
        <v>0</v>
      </c>
      <c r="G1658" s="78">
        <v>0</v>
      </c>
      <c r="H1658" s="78">
        <v>0</v>
      </c>
      <c r="I1658" s="78">
        <v>0</v>
      </c>
    </row>
    <row r="1659" spans="1:10" s="103" customFormat="1" x14ac:dyDescent="0.25">
      <c r="A1659" s="218"/>
      <c r="B1659" s="229" t="s">
        <v>22</v>
      </c>
      <c r="C1659" s="78">
        <f t="shared" si="369"/>
        <v>298</v>
      </c>
      <c r="D1659" s="78">
        <v>0</v>
      </c>
      <c r="E1659" s="64">
        <v>298</v>
      </c>
      <c r="F1659" s="78">
        <v>0</v>
      </c>
      <c r="G1659" s="78">
        <v>0</v>
      </c>
      <c r="H1659" s="78">
        <v>0</v>
      </c>
      <c r="I1659" s="78">
        <v>0</v>
      </c>
    </row>
    <row r="1660" spans="1:10" s="208" customFormat="1" ht="70" x14ac:dyDescent="0.25">
      <c r="A1660" s="578" t="s">
        <v>886</v>
      </c>
      <c r="B1660" s="242" t="s">
        <v>21</v>
      </c>
      <c r="C1660" s="78">
        <f t="shared" si="369"/>
        <v>118</v>
      </c>
      <c r="D1660" s="78">
        <v>0</v>
      </c>
      <c r="E1660" s="64">
        <v>118</v>
      </c>
      <c r="F1660" s="78">
        <v>0</v>
      </c>
      <c r="G1660" s="78">
        <v>0</v>
      </c>
      <c r="H1660" s="78">
        <v>0</v>
      </c>
      <c r="I1660" s="78">
        <v>0</v>
      </c>
    </row>
    <row r="1661" spans="1:10" s="103" customFormat="1" x14ac:dyDescent="0.25">
      <c r="A1661" s="218"/>
      <c r="B1661" s="229" t="s">
        <v>22</v>
      </c>
      <c r="C1661" s="78">
        <f t="shared" si="369"/>
        <v>118</v>
      </c>
      <c r="D1661" s="78">
        <v>0</v>
      </c>
      <c r="E1661" s="64">
        <v>118</v>
      </c>
      <c r="F1661" s="78">
        <v>0</v>
      </c>
      <c r="G1661" s="78">
        <v>0</v>
      </c>
      <c r="H1661" s="78">
        <v>0</v>
      </c>
      <c r="I1661" s="78">
        <v>0</v>
      </c>
    </row>
    <row r="1662" spans="1:10" s="127" customFormat="1" ht="13" x14ac:dyDescent="0.3">
      <c r="A1662" s="134" t="s">
        <v>218</v>
      </c>
      <c r="B1662" s="125" t="s">
        <v>21</v>
      </c>
      <c r="C1662" s="126">
        <f t="shared" si="369"/>
        <v>9.4600000000000009</v>
      </c>
      <c r="D1662" s="126">
        <f>D1664+D1666</f>
        <v>4.46</v>
      </c>
      <c r="E1662" s="126">
        <f t="shared" ref="E1662:I1663" si="372">E1664+E1666</f>
        <v>5</v>
      </c>
      <c r="F1662" s="126">
        <f t="shared" si="372"/>
        <v>0</v>
      </c>
      <c r="G1662" s="126">
        <f t="shared" si="372"/>
        <v>0</v>
      </c>
      <c r="H1662" s="126">
        <f t="shared" si="372"/>
        <v>0</v>
      </c>
      <c r="I1662" s="126">
        <f t="shared" si="372"/>
        <v>0</v>
      </c>
    </row>
    <row r="1663" spans="1:10" s="127" customFormat="1" ht="13" x14ac:dyDescent="0.3">
      <c r="A1663" s="135"/>
      <c r="B1663" s="128" t="s">
        <v>22</v>
      </c>
      <c r="C1663" s="126">
        <f t="shared" si="369"/>
        <v>9.4600000000000009</v>
      </c>
      <c r="D1663" s="126">
        <f>D1665+D1667</f>
        <v>4.46</v>
      </c>
      <c r="E1663" s="126">
        <f t="shared" si="372"/>
        <v>5</v>
      </c>
      <c r="F1663" s="126">
        <f t="shared" si="372"/>
        <v>0</v>
      </c>
      <c r="G1663" s="126">
        <f t="shared" si="372"/>
        <v>0</v>
      </c>
      <c r="H1663" s="126">
        <f t="shared" si="372"/>
        <v>0</v>
      </c>
      <c r="I1663" s="126">
        <f t="shared" si="372"/>
        <v>0</v>
      </c>
    </row>
    <row r="1664" spans="1:10" s="208" customFormat="1" x14ac:dyDescent="0.25">
      <c r="A1664" s="701" t="s">
        <v>428</v>
      </c>
      <c r="B1664" s="123" t="s">
        <v>21</v>
      </c>
      <c r="C1664" s="78">
        <f t="shared" si="369"/>
        <v>4.46</v>
      </c>
      <c r="D1664" s="78">
        <v>4.46</v>
      </c>
      <c r="E1664" s="64">
        <v>0</v>
      </c>
      <c r="F1664" s="78">
        <v>0</v>
      </c>
      <c r="G1664" s="78">
        <v>0</v>
      </c>
      <c r="H1664" s="78">
        <v>0</v>
      </c>
      <c r="I1664" s="78">
        <v>0</v>
      </c>
    </row>
    <row r="1665" spans="1:9" s="103" customFormat="1" x14ac:dyDescent="0.25">
      <c r="A1665" s="702"/>
      <c r="B1665" s="124" t="s">
        <v>22</v>
      </c>
      <c r="C1665" s="78">
        <f t="shared" si="369"/>
        <v>4.46</v>
      </c>
      <c r="D1665" s="78">
        <v>4.46</v>
      </c>
      <c r="E1665" s="64">
        <v>0</v>
      </c>
      <c r="F1665" s="78">
        <v>0</v>
      </c>
      <c r="G1665" s="78">
        <v>0</v>
      </c>
      <c r="H1665" s="78">
        <v>0</v>
      </c>
      <c r="I1665" s="78">
        <v>0</v>
      </c>
    </row>
    <row r="1666" spans="1:9" s="208" customFormat="1" x14ac:dyDescent="0.25">
      <c r="A1666" s="701" t="s">
        <v>429</v>
      </c>
      <c r="B1666" s="123" t="s">
        <v>21</v>
      </c>
      <c r="C1666" s="78">
        <f t="shared" si="369"/>
        <v>5</v>
      </c>
      <c r="D1666" s="78">
        <v>0</v>
      </c>
      <c r="E1666" s="64">
        <v>5</v>
      </c>
      <c r="F1666" s="78">
        <v>0</v>
      </c>
      <c r="G1666" s="78">
        <v>0</v>
      </c>
      <c r="H1666" s="78">
        <v>0</v>
      </c>
      <c r="I1666" s="78">
        <v>0</v>
      </c>
    </row>
    <row r="1667" spans="1:9" s="103" customFormat="1" x14ac:dyDescent="0.25">
      <c r="A1667" s="702"/>
      <c r="B1667" s="124" t="s">
        <v>22</v>
      </c>
      <c r="C1667" s="78">
        <f t="shared" si="369"/>
        <v>5</v>
      </c>
      <c r="D1667" s="78">
        <v>0</v>
      </c>
      <c r="E1667" s="64">
        <v>5</v>
      </c>
      <c r="F1667" s="78">
        <v>0</v>
      </c>
      <c r="G1667" s="78">
        <v>0</v>
      </c>
      <c r="H1667" s="78">
        <v>0</v>
      </c>
      <c r="I1667" s="78">
        <v>0</v>
      </c>
    </row>
    <row r="1668" spans="1:9" s="127" customFormat="1" ht="14" x14ac:dyDescent="0.3">
      <c r="A1668" s="391" t="s">
        <v>579</v>
      </c>
      <c r="B1668" s="125" t="s">
        <v>21</v>
      </c>
      <c r="C1668" s="126">
        <f t="shared" si="369"/>
        <v>22</v>
      </c>
      <c r="D1668" s="126">
        <f>D1670</f>
        <v>0</v>
      </c>
      <c r="E1668" s="126">
        <f t="shared" ref="E1668:I1669" si="373">E1670</f>
        <v>22</v>
      </c>
      <c r="F1668" s="126">
        <f t="shared" si="373"/>
        <v>0</v>
      </c>
      <c r="G1668" s="126">
        <f t="shared" si="373"/>
        <v>0</v>
      </c>
      <c r="H1668" s="126">
        <f t="shared" si="373"/>
        <v>0</v>
      </c>
      <c r="I1668" s="126">
        <f t="shared" si="373"/>
        <v>0</v>
      </c>
    </row>
    <row r="1669" spans="1:9" s="127" customFormat="1" ht="13" x14ac:dyDescent="0.3">
      <c r="A1669" s="135"/>
      <c r="B1669" s="128" t="s">
        <v>22</v>
      </c>
      <c r="C1669" s="126">
        <f t="shared" si="369"/>
        <v>22</v>
      </c>
      <c r="D1669" s="126">
        <f>D1671</f>
        <v>0</v>
      </c>
      <c r="E1669" s="126">
        <f t="shared" si="373"/>
        <v>22</v>
      </c>
      <c r="F1669" s="126">
        <f t="shared" si="373"/>
        <v>0</v>
      </c>
      <c r="G1669" s="126">
        <f t="shared" si="373"/>
        <v>0</v>
      </c>
      <c r="H1669" s="126">
        <f t="shared" si="373"/>
        <v>0</v>
      </c>
      <c r="I1669" s="126">
        <f t="shared" si="373"/>
        <v>0</v>
      </c>
    </row>
    <row r="1670" spans="1:9" s="208" customFormat="1" ht="28" x14ac:dyDescent="0.3">
      <c r="A1670" s="479" t="s">
        <v>578</v>
      </c>
      <c r="B1670" s="123" t="s">
        <v>21</v>
      </c>
      <c r="C1670" s="78">
        <f t="shared" si="369"/>
        <v>22</v>
      </c>
      <c r="D1670" s="78">
        <v>0</v>
      </c>
      <c r="E1670" s="64">
        <v>22</v>
      </c>
      <c r="F1670" s="78">
        <v>0</v>
      </c>
      <c r="G1670" s="78">
        <v>0</v>
      </c>
      <c r="H1670" s="78">
        <v>0</v>
      </c>
      <c r="I1670" s="78">
        <v>0</v>
      </c>
    </row>
    <row r="1671" spans="1:9" s="103" customFormat="1" ht="14" x14ac:dyDescent="0.3">
      <c r="A1671" s="392"/>
      <c r="B1671" s="86" t="s">
        <v>22</v>
      </c>
      <c r="C1671" s="78">
        <f t="shared" si="369"/>
        <v>22</v>
      </c>
      <c r="D1671" s="78">
        <v>0</v>
      </c>
      <c r="E1671" s="64">
        <v>22</v>
      </c>
      <c r="F1671" s="78">
        <v>0</v>
      </c>
      <c r="G1671" s="78">
        <v>0</v>
      </c>
      <c r="H1671" s="78">
        <v>0</v>
      </c>
      <c r="I1671" s="78">
        <v>0</v>
      </c>
    </row>
    <row r="1672" spans="1:9" ht="13" x14ac:dyDescent="0.3">
      <c r="A1672" s="681" t="s">
        <v>785</v>
      </c>
      <c r="B1672" s="682"/>
      <c r="C1672" s="683"/>
      <c r="D1672" s="683"/>
      <c r="E1672" s="683"/>
      <c r="F1672" s="683"/>
      <c r="G1672" s="683"/>
      <c r="H1672" s="683"/>
      <c r="I1672" s="684"/>
    </row>
    <row r="1673" spans="1:9" x14ac:dyDescent="0.25">
      <c r="A1673" s="31" t="s">
        <v>24</v>
      </c>
      <c r="B1673" s="29" t="s">
        <v>21</v>
      </c>
      <c r="C1673" s="52">
        <f t="shared" ref="C1673:C1744" si="374">D1673+E1673+F1673+G1673+H1673+I1673</f>
        <v>6224.54</v>
      </c>
      <c r="D1673" s="52">
        <f>D1675+D1687</f>
        <v>1298.8400000000001</v>
      </c>
      <c r="E1673" s="52">
        <f t="shared" ref="E1673:I1674" si="375">E1675+E1687</f>
        <v>854</v>
      </c>
      <c r="F1673" s="52">
        <f t="shared" si="375"/>
        <v>0</v>
      </c>
      <c r="G1673" s="52">
        <f t="shared" si="375"/>
        <v>0</v>
      </c>
      <c r="H1673" s="52">
        <f t="shared" si="375"/>
        <v>0</v>
      </c>
      <c r="I1673" s="52">
        <f t="shared" si="375"/>
        <v>4071.7</v>
      </c>
    </row>
    <row r="1674" spans="1:9" x14ac:dyDescent="0.25">
      <c r="A1674" s="21" t="s">
        <v>48</v>
      </c>
      <c r="B1674" s="26" t="s">
        <v>22</v>
      </c>
      <c r="C1674" s="52">
        <f t="shared" si="374"/>
        <v>6224.54</v>
      </c>
      <c r="D1674" s="52">
        <f>D1676+D1688</f>
        <v>1298.8400000000001</v>
      </c>
      <c r="E1674" s="52">
        <f t="shared" si="375"/>
        <v>854</v>
      </c>
      <c r="F1674" s="52">
        <f t="shared" si="375"/>
        <v>0</v>
      </c>
      <c r="G1674" s="52">
        <f t="shared" si="375"/>
        <v>0</v>
      </c>
      <c r="H1674" s="52">
        <f t="shared" si="375"/>
        <v>0</v>
      </c>
      <c r="I1674" s="52">
        <f t="shared" si="375"/>
        <v>4071.7</v>
      </c>
    </row>
    <row r="1675" spans="1:9" ht="13" x14ac:dyDescent="0.3">
      <c r="A1675" s="47" t="s">
        <v>46</v>
      </c>
      <c r="B1675" s="24" t="s">
        <v>21</v>
      </c>
      <c r="C1675" s="52">
        <f t="shared" si="374"/>
        <v>157</v>
      </c>
      <c r="D1675" s="52">
        <f t="shared" ref="D1675:I1684" si="376">D1677</f>
        <v>0</v>
      </c>
      <c r="E1675" s="52">
        <f t="shared" si="376"/>
        <v>157</v>
      </c>
      <c r="F1675" s="52">
        <f t="shared" si="376"/>
        <v>0</v>
      </c>
      <c r="G1675" s="52">
        <f t="shared" si="376"/>
        <v>0</v>
      </c>
      <c r="H1675" s="52">
        <f t="shared" si="376"/>
        <v>0</v>
      </c>
      <c r="I1675" s="52">
        <f t="shared" si="376"/>
        <v>0</v>
      </c>
    </row>
    <row r="1676" spans="1:9" x14ac:dyDescent="0.25">
      <c r="A1676" s="12" t="s">
        <v>51</v>
      </c>
      <c r="B1676" s="26" t="s">
        <v>22</v>
      </c>
      <c r="C1676" s="52">
        <f t="shared" si="374"/>
        <v>157</v>
      </c>
      <c r="D1676" s="52">
        <f t="shared" si="376"/>
        <v>0</v>
      </c>
      <c r="E1676" s="52">
        <f t="shared" si="376"/>
        <v>157</v>
      </c>
      <c r="F1676" s="52">
        <f t="shared" si="376"/>
        <v>0</v>
      </c>
      <c r="G1676" s="52">
        <f t="shared" si="376"/>
        <v>0</v>
      </c>
      <c r="H1676" s="52">
        <f t="shared" si="376"/>
        <v>0</v>
      </c>
      <c r="I1676" s="52">
        <f t="shared" si="376"/>
        <v>0</v>
      </c>
    </row>
    <row r="1677" spans="1:9" ht="13" x14ac:dyDescent="0.3">
      <c r="A1677" s="19" t="s">
        <v>78</v>
      </c>
      <c r="B1677" s="3" t="s">
        <v>21</v>
      </c>
      <c r="C1677" s="52">
        <f t="shared" si="374"/>
        <v>157</v>
      </c>
      <c r="D1677" s="52">
        <f t="shared" si="376"/>
        <v>0</v>
      </c>
      <c r="E1677" s="52">
        <f t="shared" si="376"/>
        <v>157</v>
      </c>
      <c r="F1677" s="52">
        <f t="shared" si="376"/>
        <v>0</v>
      </c>
      <c r="G1677" s="52">
        <f t="shared" si="376"/>
        <v>0</v>
      </c>
      <c r="H1677" s="52">
        <f t="shared" si="376"/>
        <v>0</v>
      </c>
      <c r="I1677" s="52">
        <f t="shared" si="376"/>
        <v>0</v>
      </c>
    </row>
    <row r="1678" spans="1:9" ht="13" x14ac:dyDescent="0.3">
      <c r="A1678" s="16"/>
      <c r="B1678" s="4" t="s">
        <v>22</v>
      </c>
      <c r="C1678" s="52">
        <f t="shared" si="374"/>
        <v>157</v>
      </c>
      <c r="D1678" s="52">
        <f t="shared" si="376"/>
        <v>0</v>
      </c>
      <c r="E1678" s="52">
        <f t="shared" si="376"/>
        <v>157</v>
      </c>
      <c r="F1678" s="52">
        <f t="shared" si="376"/>
        <v>0</v>
      </c>
      <c r="G1678" s="52">
        <f t="shared" si="376"/>
        <v>0</v>
      </c>
      <c r="H1678" s="52">
        <f t="shared" si="376"/>
        <v>0</v>
      </c>
      <c r="I1678" s="52">
        <f t="shared" si="376"/>
        <v>0</v>
      </c>
    </row>
    <row r="1679" spans="1:9" x14ac:dyDescent="0.25">
      <c r="A1679" s="28" t="s">
        <v>56</v>
      </c>
      <c r="B1679" s="24" t="s">
        <v>21</v>
      </c>
      <c r="C1679" s="52">
        <f t="shared" si="374"/>
        <v>157</v>
      </c>
      <c r="D1679" s="52">
        <f t="shared" si="376"/>
        <v>0</v>
      </c>
      <c r="E1679" s="52">
        <f t="shared" si="376"/>
        <v>157</v>
      </c>
      <c r="F1679" s="52">
        <f t="shared" si="376"/>
        <v>0</v>
      </c>
      <c r="G1679" s="52">
        <f t="shared" si="376"/>
        <v>0</v>
      </c>
      <c r="H1679" s="52">
        <f t="shared" si="376"/>
        <v>0</v>
      </c>
      <c r="I1679" s="52">
        <f t="shared" si="376"/>
        <v>0</v>
      </c>
    </row>
    <row r="1680" spans="1:9" x14ac:dyDescent="0.25">
      <c r="A1680" s="12"/>
      <c r="B1680" s="26" t="s">
        <v>22</v>
      </c>
      <c r="C1680" s="52">
        <f t="shared" si="374"/>
        <v>157</v>
      </c>
      <c r="D1680" s="52">
        <f t="shared" si="376"/>
        <v>0</v>
      </c>
      <c r="E1680" s="52">
        <f t="shared" si="376"/>
        <v>157</v>
      </c>
      <c r="F1680" s="52">
        <f t="shared" si="376"/>
        <v>0</v>
      </c>
      <c r="G1680" s="52">
        <f t="shared" si="376"/>
        <v>0</v>
      </c>
      <c r="H1680" s="52">
        <f t="shared" si="376"/>
        <v>0</v>
      </c>
      <c r="I1680" s="52">
        <f t="shared" si="376"/>
        <v>0</v>
      </c>
    </row>
    <row r="1681" spans="1:9" s="95" customFormat="1" ht="13" x14ac:dyDescent="0.3">
      <c r="A1681" s="96" t="s">
        <v>53</v>
      </c>
      <c r="B1681" s="130" t="s">
        <v>21</v>
      </c>
      <c r="C1681" s="131">
        <f t="shared" si="374"/>
        <v>157</v>
      </c>
      <c r="D1681" s="131">
        <f t="shared" si="376"/>
        <v>0</v>
      </c>
      <c r="E1681" s="131">
        <f t="shared" si="376"/>
        <v>157</v>
      </c>
      <c r="F1681" s="131">
        <f t="shared" si="376"/>
        <v>0</v>
      </c>
      <c r="G1681" s="131">
        <f t="shared" si="376"/>
        <v>0</v>
      </c>
      <c r="H1681" s="131">
        <f t="shared" si="376"/>
        <v>0</v>
      </c>
      <c r="I1681" s="131">
        <f t="shared" si="376"/>
        <v>0</v>
      </c>
    </row>
    <row r="1682" spans="1:9" s="95" customFormat="1" ht="13" x14ac:dyDescent="0.3">
      <c r="A1682" s="132"/>
      <c r="B1682" s="133" t="s">
        <v>22</v>
      </c>
      <c r="C1682" s="131">
        <f t="shared" si="374"/>
        <v>157</v>
      </c>
      <c r="D1682" s="131">
        <f t="shared" si="376"/>
        <v>0</v>
      </c>
      <c r="E1682" s="131">
        <f t="shared" si="376"/>
        <v>157</v>
      </c>
      <c r="F1682" s="131">
        <f t="shared" si="376"/>
        <v>0</v>
      </c>
      <c r="G1682" s="131">
        <f t="shared" si="376"/>
        <v>0</v>
      </c>
      <c r="H1682" s="131">
        <f t="shared" si="376"/>
        <v>0</v>
      </c>
      <c r="I1682" s="131">
        <f t="shared" si="376"/>
        <v>0</v>
      </c>
    </row>
    <row r="1683" spans="1:9" s="103" customFormat="1" ht="13" x14ac:dyDescent="0.3">
      <c r="A1683" s="58" t="s">
        <v>786</v>
      </c>
      <c r="B1683" s="114" t="s">
        <v>21</v>
      </c>
      <c r="C1683" s="78">
        <f t="shared" si="374"/>
        <v>157</v>
      </c>
      <c r="D1683" s="78">
        <f t="shared" si="376"/>
        <v>0</v>
      </c>
      <c r="E1683" s="78">
        <f t="shared" si="376"/>
        <v>157</v>
      </c>
      <c r="F1683" s="78">
        <f t="shared" si="376"/>
        <v>0</v>
      </c>
      <c r="G1683" s="78">
        <f t="shared" si="376"/>
        <v>0</v>
      </c>
      <c r="H1683" s="78">
        <f t="shared" si="376"/>
        <v>0</v>
      </c>
      <c r="I1683" s="78">
        <f t="shared" si="376"/>
        <v>0</v>
      </c>
    </row>
    <row r="1684" spans="1:9" s="103" customFormat="1" ht="13" x14ac:dyDescent="0.3">
      <c r="A1684" s="115"/>
      <c r="B1684" s="116" t="s">
        <v>22</v>
      </c>
      <c r="C1684" s="78">
        <f t="shared" si="374"/>
        <v>157</v>
      </c>
      <c r="D1684" s="78">
        <f t="shared" si="376"/>
        <v>0</v>
      </c>
      <c r="E1684" s="78">
        <f t="shared" si="376"/>
        <v>157</v>
      </c>
      <c r="F1684" s="78">
        <f t="shared" si="376"/>
        <v>0</v>
      </c>
      <c r="G1684" s="78">
        <f t="shared" si="376"/>
        <v>0</v>
      </c>
      <c r="H1684" s="78">
        <f t="shared" si="376"/>
        <v>0</v>
      </c>
      <c r="I1684" s="78">
        <f t="shared" si="376"/>
        <v>0</v>
      </c>
    </row>
    <row r="1685" spans="1:9" s="208" customFormat="1" ht="42" x14ac:dyDescent="0.3">
      <c r="A1685" s="307" t="s">
        <v>787</v>
      </c>
      <c r="B1685" s="114" t="s">
        <v>21</v>
      </c>
      <c r="C1685" s="78">
        <f t="shared" si="374"/>
        <v>157</v>
      </c>
      <c r="D1685" s="78">
        <v>0</v>
      </c>
      <c r="E1685" s="78">
        <v>157</v>
      </c>
      <c r="F1685" s="78">
        <v>0</v>
      </c>
      <c r="G1685" s="78">
        <v>0</v>
      </c>
      <c r="H1685" s="78">
        <v>0</v>
      </c>
      <c r="I1685" s="78">
        <v>0</v>
      </c>
    </row>
    <row r="1686" spans="1:9" s="103" customFormat="1" ht="13" x14ac:dyDescent="0.3">
      <c r="A1686" s="115"/>
      <c r="B1686" s="116" t="s">
        <v>22</v>
      </c>
      <c r="C1686" s="78">
        <f t="shared" si="374"/>
        <v>157</v>
      </c>
      <c r="D1686" s="78">
        <v>0</v>
      </c>
      <c r="E1686" s="78">
        <v>157</v>
      </c>
      <c r="F1686" s="78">
        <v>0</v>
      </c>
      <c r="G1686" s="78">
        <v>0</v>
      </c>
      <c r="H1686" s="78">
        <v>0</v>
      </c>
      <c r="I1686" s="78">
        <v>0</v>
      </c>
    </row>
    <row r="1687" spans="1:9" ht="13" x14ac:dyDescent="0.3">
      <c r="A1687" s="47" t="s">
        <v>36</v>
      </c>
      <c r="B1687" s="24" t="s">
        <v>21</v>
      </c>
      <c r="C1687" s="52">
        <f t="shared" si="374"/>
        <v>6067.54</v>
      </c>
      <c r="D1687" s="52">
        <f t="shared" ref="D1687:I1692" si="377">D1689</f>
        <v>1298.8400000000001</v>
      </c>
      <c r="E1687" s="52">
        <f t="shared" si="377"/>
        <v>697</v>
      </c>
      <c r="F1687" s="52">
        <f t="shared" si="377"/>
        <v>0</v>
      </c>
      <c r="G1687" s="52">
        <f t="shared" si="377"/>
        <v>0</v>
      </c>
      <c r="H1687" s="52">
        <f t="shared" si="377"/>
        <v>0</v>
      </c>
      <c r="I1687" s="52">
        <f t="shared" si="377"/>
        <v>4071.7</v>
      </c>
    </row>
    <row r="1688" spans="1:9" x14ac:dyDescent="0.25">
      <c r="A1688" s="12" t="s">
        <v>51</v>
      </c>
      <c r="B1688" s="26" t="s">
        <v>22</v>
      </c>
      <c r="C1688" s="52">
        <f t="shared" si="374"/>
        <v>6067.54</v>
      </c>
      <c r="D1688" s="52">
        <f t="shared" si="377"/>
        <v>1298.8400000000001</v>
      </c>
      <c r="E1688" s="52">
        <f t="shared" si="377"/>
        <v>697</v>
      </c>
      <c r="F1688" s="52">
        <f t="shared" si="377"/>
        <v>0</v>
      </c>
      <c r="G1688" s="52">
        <f t="shared" si="377"/>
        <v>0</v>
      </c>
      <c r="H1688" s="52">
        <f t="shared" si="377"/>
        <v>0</v>
      </c>
      <c r="I1688" s="52">
        <f t="shared" si="377"/>
        <v>4071.7</v>
      </c>
    </row>
    <row r="1689" spans="1:9" ht="13" x14ac:dyDescent="0.3">
      <c r="A1689" s="19" t="s">
        <v>78</v>
      </c>
      <c r="B1689" s="3" t="s">
        <v>21</v>
      </c>
      <c r="C1689" s="52">
        <f t="shared" si="374"/>
        <v>6067.54</v>
      </c>
      <c r="D1689" s="52">
        <f t="shared" si="377"/>
        <v>1298.8400000000001</v>
      </c>
      <c r="E1689" s="52">
        <f t="shared" si="377"/>
        <v>697</v>
      </c>
      <c r="F1689" s="52">
        <f t="shared" si="377"/>
        <v>0</v>
      </c>
      <c r="G1689" s="52">
        <f t="shared" si="377"/>
        <v>0</v>
      </c>
      <c r="H1689" s="52">
        <f t="shared" si="377"/>
        <v>0</v>
      </c>
      <c r="I1689" s="52">
        <f t="shared" si="377"/>
        <v>4071.7</v>
      </c>
    </row>
    <row r="1690" spans="1:9" ht="13" x14ac:dyDescent="0.3">
      <c r="A1690" s="16"/>
      <c r="B1690" s="4" t="s">
        <v>22</v>
      </c>
      <c r="C1690" s="52">
        <f t="shared" si="374"/>
        <v>6067.54</v>
      </c>
      <c r="D1690" s="52">
        <f t="shared" si="377"/>
        <v>1298.8400000000001</v>
      </c>
      <c r="E1690" s="52">
        <f t="shared" si="377"/>
        <v>697</v>
      </c>
      <c r="F1690" s="52">
        <f t="shared" si="377"/>
        <v>0</v>
      </c>
      <c r="G1690" s="52">
        <f t="shared" si="377"/>
        <v>0</v>
      </c>
      <c r="H1690" s="52">
        <f t="shared" si="377"/>
        <v>0</v>
      </c>
      <c r="I1690" s="52">
        <f t="shared" si="377"/>
        <v>4071.7</v>
      </c>
    </row>
    <row r="1691" spans="1:9" x14ac:dyDescent="0.25">
      <c r="A1691" s="28" t="s">
        <v>56</v>
      </c>
      <c r="B1691" s="24" t="s">
        <v>21</v>
      </c>
      <c r="C1691" s="52">
        <f t="shared" si="374"/>
        <v>6067.54</v>
      </c>
      <c r="D1691" s="52">
        <f t="shared" si="377"/>
        <v>1298.8400000000001</v>
      </c>
      <c r="E1691" s="64">
        <f t="shared" si="377"/>
        <v>697</v>
      </c>
      <c r="F1691" s="52">
        <f t="shared" si="377"/>
        <v>0</v>
      </c>
      <c r="G1691" s="52">
        <f t="shared" si="377"/>
        <v>0</v>
      </c>
      <c r="H1691" s="52">
        <f t="shared" si="377"/>
        <v>0</v>
      </c>
      <c r="I1691" s="52">
        <f t="shared" si="377"/>
        <v>4071.7</v>
      </c>
    </row>
    <row r="1692" spans="1:9" x14ac:dyDescent="0.25">
      <c r="A1692" s="12"/>
      <c r="B1692" s="26" t="s">
        <v>22</v>
      </c>
      <c r="C1692" s="52">
        <f t="shared" si="374"/>
        <v>6067.54</v>
      </c>
      <c r="D1692" s="52">
        <f t="shared" si="377"/>
        <v>1298.8400000000001</v>
      </c>
      <c r="E1692" s="64">
        <f t="shared" si="377"/>
        <v>697</v>
      </c>
      <c r="F1692" s="52">
        <f t="shared" si="377"/>
        <v>0</v>
      </c>
      <c r="G1692" s="52">
        <f t="shared" si="377"/>
        <v>0</v>
      </c>
      <c r="H1692" s="52">
        <f t="shared" si="377"/>
        <v>0</v>
      </c>
      <c r="I1692" s="52">
        <f t="shared" si="377"/>
        <v>4071.7</v>
      </c>
    </row>
    <row r="1693" spans="1:9" s="95" customFormat="1" ht="13" x14ac:dyDescent="0.3">
      <c r="A1693" s="96" t="s">
        <v>53</v>
      </c>
      <c r="B1693" s="130" t="s">
        <v>21</v>
      </c>
      <c r="C1693" s="131">
        <f t="shared" si="374"/>
        <v>6067.54</v>
      </c>
      <c r="D1693" s="131">
        <f t="shared" ref="D1693:I1694" si="378">D1695+D1717+D1731+D1735+D1739</f>
        <v>1298.8400000000001</v>
      </c>
      <c r="E1693" s="131">
        <f t="shared" si="378"/>
        <v>697</v>
      </c>
      <c r="F1693" s="131">
        <f t="shared" si="378"/>
        <v>0</v>
      </c>
      <c r="G1693" s="131">
        <f t="shared" si="378"/>
        <v>0</v>
      </c>
      <c r="H1693" s="131">
        <f t="shared" si="378"/>
        <v>0</v>
      </c>
      <c r="I1693" s="131">
        <f t="shared" si="378"/>
        <v>4071.7</v>
      </c>
    </row>
    <row r="1694" spans="1:9" s="95" customFormat="1" ht="13" x14ac:dyDescent="0.3">
      <c r="A1694" s="132"/>
      <c r="B1694" s="133" t="s">
        <v>22</v>
      </c>
      <c r="C1694" s="131">
        <f t="shared" si="374"/>
        <v>6067.54</v>
      </c>
      <c r="D1694" s="131">
        <f t="shared" si="378"/>
        <v>1298.8400000000001</v>
      </c>
      <c r="E1694" s="131">
        <f t="shared" si="378"/>
        <v>697</v>
      </c>
      <c r="F1694" s="131">
        <f t="shared" si="378"/>
        <v>0</v>
      </c>
      <c r="G1694" s="131">
        <f t="shared" si="378"/>
        <v>0</v>
      </c>
      <c r="H1694" s="131">
        <f t="shared" si="378"/>
        <v>0</v>
      </c>
      <c r="I1694" s="131">
        <f t="shared" si="378"/>
        <v>4071.7</v>
      </c>
    </row>
    <row r="1695" spans="1:9" s="127" customFormat="1" ht="13" x14ac:dyDescent="0.3">
      <c r="A1695" s="142" t="s">
        <v>96</v>
      </c>
      <c r="B1695" s="144" t="s">
        <v>21</v>
      </c>
      <c r="C1695" s="126">
        <f t="shared" si="374"/>
        <v>474</v>
      </c>
      <c r="D1695" s="126">
        <f>D1697+D1699+D1701+D1703+D1705+D1707+D1709+D1711+D1713+D1715</f>
        <v>339</v>
      </c>
      <c r="E1695" s="126">
        <f t="shared" ref="E1695:I1696" si="379">E1697+E1699+E1701+E1703+E1705+E1707+E1709+E1711+E1713+E1715</f>
        <v>135</v>
      </c>
      <c r="F1695" s="126">
        <f t="shared" si="379"/>
        <v>0</v>
      </c>
      <c r="G1695" s="126">
        <f t="shared" si="379"/>
        <v>0</v>
      </c>
      <c r="H1695" s="126">
        <f t="shared" si="379"/>
        <v>0</v>
      </c>
      <c r="I1695" s="126">
        <f t="shared" si="379"/>
        <v>0</v>
      </c>
    </row>
    <row r="1696" spans="1:9" s="127" customFormat="1" ht="13" x14ac:dyDescent="0.3">
      <c r="A1696" s="145"/>
      <c r="B1696" s="128" t="s">
        <v>22</v>
      </c>
      <c r="C1696" s="126">
        <f t="shared" si="374"/>
        <v>474</v>
      </c>
      <c r="D1696" s="126">
        <f>D1698+D1700+D1702+D1704+D1706+D1708+D1710+D1712+D1714+D1716</f>
        <v>339</v>
      </c>
      <c r="E1696" s="126">
        <f t="shared" si="379"/>
        <v>135</v>
      </c>
      <c r="F1696" s="126">
        <f t="shared" si="379"/>
        <v>0</v>
      </c>
      <c r="G1696" s="126">
        <f t="shared" si="379"/>
        <v>0</v>
      </c>
      <c r="H1696" s="126">
        <f t="shared" si="379"/>
        <v>0</v>
      </c>
      <c r="I1696" s="126">
        <f t="shared" si="379"/>
        <v>0</v>
      </c>
    </row>
    <row r="1697" spans="1:9" s="103" customFormat="1" x14ac:dyDescent="0.25">
      <c r="A1697" s="300" t="s">
        <v>97</v>
      </c>
      <c r="B1697" s="114" t="s">
        <v>21</v>
      </c>
      <c r="C1697" s="78">
        <f t="shared" si="374"/>
        <v>54</v>
      </c>
      <c r="D1697" s="78">
        <v>54</v>
      </c>
      <c r="E1697" s="78">
        <v>0</v>
      </c>
      <c r="F1697" s="78">
        <v>0</v>
      </c>
      <c r="G1697" s="78">
        <v>0</v>
      </c>
      <c r="H1697" s="78">
        <v>0</v>
      </c>
      <c r="I1697" s="78">
        <v>0</v>
      </c>
    </row>
    <row r="1698" spans="1:9" s="103" customFormat="1" ht="13" x14ac:dyDescent="0.3">
      <c r="A1698" s="115"/>
      <c r="B1698" s="116" t="s">
        <v>22</v>
      </c>
      <c r="C1698" s="78">
        <f t="shared" si="374"/>
        <v>54</v>
      </c>
      <c r="D1698" s="78">
        <v>54</v>
      </c>
      <c r="E1698" s="78">
        <v>0</v>
      </c>
      <c r="F1698" s="78">
        <v>0</v>
      </c>
      <c r="G1698" s="78">
        <v>0</v>
      </c>
      <c r="H1698" s="78">
        <v>0</v>
      </c>
      <c r="I1698" s="78">
        <v>0</v>
      </c>
    </row>
    <row r="1699" spans="1:9" s="103" customFormat="1" ht="25" x14ac:dyDescent="0.25">
      <c r="A1699" s="300" t="s">
        <v>98</v>
      </c>
      <c r="B1699" s="114" t="s">
        <v>21</v>
      </c>
      <c r="C1699" s="78">
        <f t="shared" si="374"/>
        <v>24</v>
      </c>
      <c r="D1699" s="78">
        <v>24</v>
      </c>
      <c r="E1699" s="78">
        <v>0</v>
      </c>
      <c r="F1699" s="78">
        <v>0</v>
      </c>
      <c r="G1699" s="78">
        <v>0</v>
      </c>
      <c r="H1699" s="78">
        <v>0</v>
      </c>
      <c r="I1699" s="78">
        <v>0</v>
      </c>
    </row>
    <row r="1700" spans="1:9" s="103" customFormat="1" ht="13" x14ac:dyDescent="0.3">
      <c r="A1700" s="115"/>
      <c r="B1700" s="116" t="s">
        <v>22</v>
      </c>
      <c r="C1700" s="78">
        <f t="shared" si="374"/>
        <v>24</v>
      </c>
      <c r="D1700" s="78">
        <v>24</v>
      </c>
      <c r="E1700" s="78">
        <v>0</v>
      </c>
      <c r="F1700" s="78">
        <v>0</v>
      </c>
      <c r="G1700" s="78">
        <v>0</v>
      </c>
      <c r="H1700" s="78">
        <v>0</v>
      </c>
      <c r="I1700" s="78">
        <v>0</v>
      </c>
    </row>
    <row r="1701" spans="1:9" s="103" customFormat="1" ht="37.5" x14ac:dyDescent="0.25">
      <c r="A1701" s="300" t="s">
        <v>99</v>
      </c>
      <c r="B1701" s="114" t="s">
        <v>21</v>
      </c>
      <c r="C1701" s="78">
        <f t="shared" si="374"/>
        <v>17</v>
      </c>
      <c r="D1701" s="78">
        <v>17</v>
      </c>
      <c r="E1701" s="78">
        <v>0</v>
      </c>
      <c r="F1701" s="78">
        <v>0</v>
      </c>
      <c r="G1701" s="78">
        <v>0</v>
      </c>
      <c r="H1701" s="78">
        <v>0</v>
      </c>
      <c r="I1701" s="78">
        <v>0</v>
      </c>
    </row>
    <row r="1702" spans="1:9" s="103" customFormat="1" ht="13" x14ac:dyDescent="0.3">
      <c r="A1702" s="115"/>
      <c r="B1702" s="116" t="s">
        <v>22</v>
      </c>
      <c r="C1702" s="78">
        <f t="shared" si="374"/>
        <v>17</v>
      </c>
      <c r="D1702" s="78">
        <v>17</v>
      </c>
      <c r="E1702" s="78">
        <v>0</v>
      </c>
      <c r="F1702" s="78">
        <v>0</v>
      </c>
      <c r="G1702" s="78">
        <v>0</v>
      </c>
      <c r="H1702" s="78">
        <v>0</v>
      </c>
      <c r="I1702" s="78">
        <v>0</v>
      </c>
    </row>
    <row r="1703" spans="1:9" s="103" customFormat="1" ht="39" customHeight="1" x14ac:dyDescent="0.25">
      <c r="A1703" s="300" t="s">
        <v>100</v>
      </c>
      <c r="B1703" s="114" t="s">
        <v>21</v>
      </c>
      <c r="C1703" s="78">
        <f t="shared" si="374"/>
        <v>31</v>
      </c>
      <c r="D1703" s="78">
        <v>31</v>
      </c>
      <c r="E1703" s="78">
        <v>0</v>
      </c>
      <c r="F1703" s="78">
        <v>0</v>
      </c>
      <c r="G1703" s="78">
        <v>0</v>
      </c>
      <c r="H1703" s="78">
        <v>0</v>
      </c>
      <c r="I1703" s="78">
        <v>0</v>
      </c>
    </row>
    <row r="1704" spans="1:9" s="103" customFormat="1" ht="13" x14ac:dyDescent="0.3">
      <c r="A1704" s="115"/>
      <c r="B1704" s="116" t="s">
        <v>22</v>
      </c>
      <c r="C1704" s="78">
        <f t="shared" si="374"/>
        <v>31</v>
      </c>
      <c r="D1704" s="78">
        <v>31</v>
      </c>
      <c r="E1704" s="78">
        <v>0</v>
      </c>
      <c r="F1704" s="78">
        <v>0</v>
      </c>
      <c r="G1704" s="78">
        <v>0</v>
      </c>
      <c r="H1704" s="78">
        <v>0</v>
      </c>
      <c r="I1704" s="78">
        <v>0</v>
      </c>
    </row>
    <row r="1705" spans="1:9" s="103" customFormat="1" ht="25" x14ac:dyDescent="0.25">
      <c r="A1705" s="300" t="s">
        <v>101</v>
      </c>
      <c r="B1705" s="114" t="s">
        <v>21</v>
      </c>
      <c r="C1705" s="78">
        <f t="shared" si="374"/>
        <v>7</v>
      </c>
      <c r="D1705" s="78">
        <v>7</v>
      </c>
      <c r="E1705" s="78">
        <v>0</v>
      </c>
      <c r="F1705" s="78">
        <v>0</v>
      </c>
      <c r="G1705" s="78">
        <v>0</v>
      </c>
      <c r="H1705" s="78">
        <v>0</v>
      </c>
      <c r="I1705" s="78">
        <v>0</v>
      </c>
    </row>
    <row r="1706" spans="1:9" s="103" customFormat="1" ht="13" x14ac:dyDescent="0.3">
      <c r="A1706" s="115"/>
      <c r="B1706" s="116" t="s">
        <v>22</v>
      </c>
      <c r="C1706" s="78">
        <f t="shared" si="374"/>
        <v>7</v>
      </c>
      <c r="D1706" s="78">
        <v>7</v>
      </c>
      <c r="E1706" s="78">
        <v>0</v>
      </c>
      <c r="F1706" s="78">
        <v>0</v>
      </c>
      <c r="G1706" s="78">
        <v>0</v>
      </c>
      <c r="H1706" s="78">
        <v>0</v>
      </c>
      <c r="I1706" s="78">
        <v>0</v>
      </c>
    </row>
    <row r="1707" spans="1:9" s="103" customFormat="1" ht="25" x14ac:dyDescent="0.25">
      <c r="A1707" s="300" t="s">
        <v>102</v>
      </c>
      <c r="B1707" s="114" t="s">
        <v>21</v>
      </c>
      <c r="C1707" s="78">
        <f t="shared" si="374"/>
        <v>21</v>
      </c>
      <c r="D1707" s="78">
        <v>21</v>
      </c>
      <c r="E1707" s="78">
        <v>0</v>
      </c>
      <c r="F1707" s="78">
        <v>0</v>
      </c>
      <c r="G1707" s="78">
        <v>0</v>
      </c>
      <c r="H1707" s="78">
        <v>0</v>
      </c>
      <c r="I1707" s="78">
        <v>0</v>
      </c>
    </row>
    <row r="1708" spans="1:9" s="103" customFormat="1" ht="13" x14ac:dyDescent="0.3">
      <c r="A1708" s="115"/>
      <c r="B1708" s="116" t="s">
        <v>22</v>
      </c>
      <c r="C1708" s="78">
        <f t="shared" si="374"/>
        <v>21</v>
      </c>
      <c r="D1708" s="78">
        <v>21</v>
      </c>
      <c r="E1708" s="78">
        <v>0</v>
      </c>
      <c r="F1708" s="78">
        <v>0</v>
      </c>
      <c r="G1708" s="78">
        <v>0</v>
      </c>
      <c r="H1708" s="78">
        <v>0</v>
      </c>
      <c r="I1708" s="78">
        <v>0</v>
      </c>
    </row>
    <row r="1709" spans="1:9" s="103" customFormat="1" ht="37.5" x14ac:dyDescent="0.25">
      <c r="A1709" s="300" t="s">
        <v>103</v>
      </c>
      <c r="B1709" s="114" t="s">
        <v>21</v>
      </c>
      <c r="C1709" s="78">
        <f t="shared" si="374"/>
        <v>7</v>
      </c>
      <c r="D1709" s="78">
        <v>7</v>
      </c>
      <c r="E1709" s="78">
        <v>0</v>
      </c>
      <c r="F1709" s="78">
        <v>0</v>
      </c>
      <c r="G1709" s="78">
        <v>0</v>
      </c>
      <c r="H1709" s="78">
        <v>0</v>
      </c>
      <c r="I1709" s="78">
        <v>0</v>
      </c>
    </row>
    <row r="1710" spans="1:9" s="103" customFormat="1" ht="13" x14ac:dyDescent="0.3">
      <c r="A1710" s="115"/>
      <c r="B1710" s="116" t="s">
        <v>22</v>
      </c>
      <c r="C1710" s="78">
        <f t="shared" si="374"/>
        <v>7</v>
      </c>
      <c r="D1710" s="78">
        <v>7</v>
      </c>
      <c r="E1710" s="78">
        <v>0</v>
      </c>
      <c r="F1710" s="78">
        <v>0</v>
      </c>
      <c r="G1710" s="78">
        <v>0</v>
      </c>
      <c r="H1710" s="78">
        <v>0</v>
      </c>
      <c r="I1710" s="78">
        <v>0</v>
      </c>
    </row>
    <row r="1711" spans="1:9" s="103" customFormat="1" ht="25" x14ac:dyDescent="0.25">
      <c r="A1711" s="300" t="s">
        <v>104</v>
      </c>
      <c r="B1711" s="114" t="s">
        <v>21</v>
      </c>
      <c r="C1711" s="78">
        <f t="shared" si="374"/>
        <v>21</v>
      </c>
      <c r="D1711" s="78">
        <v>21</v>
      </c>
      <c r="E1711" s="78">
        <v>0</v>
      </c>
      <c r="F1711" s="78">
        <v>0</v>
      </c>
      <c r="G1711" s="78">
        <v>0</v>
      </c>
      <c r="H1711" s="78">
        <v>0</v>
      </c>
      <c r="I1711" s="78">
        <v>0</v>
      </c>
    </row>
    <row r="1712" spans="1:9" s="103" customFormat="1" ht="13" x14ac:dyDescent="0.3">
      <c r="A1712" s="115"/>
      <c r="B1712" s="116" t="s">
        <v>22</v>
      </c>
      <c r="C1712" s="78">
        <f t="shared" si="374"/>
        <v>21</v>
      </c>
      <c r="D1712" s="78">
        <v>21</v>
      </c>
      <c r="E1712" s="78">
        <v>0</v>
      </c>
      <c r="F1712" s="78">
        <v>0</v>
      </c>
      <c r="G1712" s="78">
        <v>0</v>
      </c>
      <c r="H1712" s="78">
        <v>0</v>
      </c>
      <c r="I1712" s="78">
        <v>0</v>
      </c>
    </row>
    <row r="1713" spans="1:15" s="208" customFormat="1" ht="40.5" customHeight="1" x14ac:dyDescent="0.25">
      <c r="A1713" s="280" t="s">
        <v>255</v>
      </c>
      <c r="B1713" s="114" t="s">
        <v>21</v>
      </c>
      <c r="C1713" s="78">
        <f t="shared" si="374"/>
        <v>157</v>
      </c>
      <c r="D1713" s="78">
        <v>157</v>
      </c>
      <c r="E1713" s="78">
        <v>0</v>
      </c>
      <c r="F1713" s="78">
        <v>0</v>
      </c>
      <c r="G1713" s="78">
        <v>0</v>
      </c>
      <c r="H1713" s="78">
        <v>0</v>
      </c>
      <c r="I1713" s="78">
        <v>0</v>
      </c>
    </row>
    <row r="1714" spans="1:15" s="103" customFormat="1" ht="13" x14ac:dyDescent="0.3">
      <c r="A1714" s="115"/>
      <c r="B1714" s="116" t="s">
        <v>22</v>
      </c>
      <c r="C1714" s="78">
        <f t="shared" si="374"/>
        <v>157</v>
      </c>
      <c r="D1714" s="78">
        <v>157</v>
      </c>
      <c r="E1714" s="78">
        <v>0</v>
      </c>
      <c r="F1714" s="78">
        <v>0</v>
      </c>
      <c r="G1714" s="78">
        <v>0</v>
      </c>
      <c r="H1714" s="78">
        <v>0</v>
      </c>
      <c r="I1714" s="78">
        <v>0</v>
      </c>
    </row>
    <row r="1715" spans="1:15" s="208" customFormat="1" ht="44.25" customHeight="1" x14ac:dyDescent="0.25">
      <c r="A1715" s="478" t="s">
        <v>556</v>
      </c>
      <c r="B1715" s="114" t="s">
        <v>21</v>
      </c>
      <c r="C1715" s="78">
        <f t="shared" si="374"/>
        <v>135</v>
      </c>
      <c r="D1715" s="78">
        <v>0</v>
      </c>
      <c r="E1715" s="78">
        <v>135</v>
      </c>
      <c r="F1715" s="78">
        <v>0</v>
      </c>
      <c r="G1715" s="78">
        <v>0</v>
      </c>
      <c r="H1715" s="78">
        <v>0</v>
      </c>
      <c r="I1715" s="78">
        <v>0</v>
      </c>
    </row>
    <row r="1716" spans="1:15" s="103" customFormat="1" ht="13" x14ac:dyDescent="0.3">
      <c r="A1716" s="115"/>
      <c r="B1716" s="116" t="s">
        <v>22</v>
      </c>
      <c r="C1716" s="78">
        <f t="shared" si="374"/>
        <v>135</v>
      </c>
      <c r="D1716" s="78">
        <v>0</v>
      </c>
      <c r="E1716" s="78">
        <v>135</v>
      </c>
      <c r="F1716" s="78">
        <v>0</v>
      </c>
      <c r="G1716" s="78">
        <v>0</v>
      </c>
      <c r="H1716" s="78">
        <v>0</v>
      </c>
      <c r="I1716" s="78">
        <v>0</v>
      </c>
    </row>
    <row r="1717" spans="1:15" s="127" customFormat="1" ht="13" x14ac:dyDescent="0.3">
      <c r="A1717" s="142" t="s">
        <v>143</v>
      </c>
      <c r="B1717" s="144" t="s">
        <v>21</v>
      </c>
      <c r="C1717" s="126">
        <f t="shared" si="374"/>
        <v>5237.54</v>
      </c>
      <c r="D1717" s="126">
        <f>D1719+D1721+D1723+D1725+D1727+D1729</f>
        <v>771.84</v>
      </c>
      <c r="E1717" s="126">
        <f t="shared" ref="E1717:I1718" si="380">E1719+E1721+E1723+E1725+E1727+E1729</f>
        <v>394</v>
      </c>
      <c r="F1717" s="126">
        <f t="shared" si="380"/>
        <v>0</v>
      </c>
      <c r="G1717" s="126">
        <f t="shared" si="380"/>
        <v>0</v>
      </c>
      <c r="H1717" s="126">
        <f t="shared" si="380"/>
        <v>0</v>
      </c>
      <c r="I1717" s="126">
        <f t="shared" si="380"/>
        <v>4071.7</v>
      </c>
    </row>
    <row r="1718" spans="1:15" s="127" customFormat="1" ht="13" x14ac:dyDescent="0.3">
      <c r="A1718" s="145"/>
      <c r="B1718" s="128" t="s">
        <v>22</v>
      </c>
      <c r="C1718" s="126">
        <f t="shared" si="374"/>
        <v>5237.54</v>
      </c>
      <c r="D1718" s="126">
        <f>D1720+D1722+D1724+D1726+D1728+D1730</f>
        <v>771.84</v>
      </c>
      <c r="E1718" s="126">
        <f t="shared" si="380"/>
        <v>394</v>
      </c>
      <c r="F1718" s="126">
        <f t="shared" si="380"/>
        <v>0</v>
      </c>
      <c r="G1718" s="126">
        <f t="shared" si="380"/>
        <v>0</v>
      </c>
      <c r="H1718" s="126">
        <f t="shared" si="380"/>
        <v>0</v>
      </c>
      <c r="I1718" s="126">
        <f t="shared" si="380"/>
        <v>4071.7</v>
      </c>
    </row>
    <row r="1719" spans="1:15" s="252" customFormat="1" ht="25" x14ac:dyDescent="0.25">
      <c r="A1719" s="249" t="s">
        <v>107</v>
      </c>
      <c r="B1719" s="250" t="s">
        <v>21</v>
      </c>
      <c r="C1719" s="251">
        <f t="shared" si="374"/>
        <v>140</v>
      </c>
      <c r="D1719" s="251">
        <f>200-60</f>
        <v>140</v>
      </c>
      <c r="E1719" s="251">
        <v>0</v>
      </c>
      <c r="F1719" s="251">
        <v>0</v>
      </c>
      <c r="G1719" s="251">
        <v>0</v>
      </c>
      <c r="H1719" s="251">
        <v>0</v>
      </c>
      <c r="I1719" s="251">
        <v>0</v>
      </c>
    </row>
    <row r="1720" spans="1:15" s="252" customFormat="1" ht="13" x14ac:dyDescent="0.3">
      <c r="A1720" s="253"/>
      <c r="B1720" s="254" t="s">
        <v>22</v>
      </c>
      <c r="C1720" s="251">
        <f t="shared" si="374"/>
        <v>140</v>
      </c>
      <c r="D1720" s="251">
        <f>200-60</f>
        <v>140</v>
      </c>
      <c r="E1720" s="251">
        <v>0</v>
      </c>
      <c r="F1720" s="251">
        <v>0</v>
      </c>
      <c r="G1720" s="251">
        <v>0</v>
      </c>
      <c r="H1720" s="251">
        <v>0</v>
      </c>
      <c r="I1720" s="251">
        <v>0</v>
      </c>
      <c r="J1720" s="252" t="s">
        <v>298</v>
      </c>
    </row>
    <row r="1721" spans="1:15" s="103" customFormat="1" ht="50" x14ac:dyDescent="0.25">
      <c r="A1721" s="66" t="s">
        <v>149</v>
      </c>
      <c r="B1721" s="114" t="s">
        <v>21</v>
      </c>
      <c r="C1721" s="78">
        <f t="shared" si="374"/>
        <v>151</v>
      </c>
      <c r="D1721" s="78">
        <v>151</v>
      </c>
      <c r="E1721" s="78">
        <v>0</v>
      </c>
      <c r="F1721" s="78">
        <v>0</v>
      </c>
      <c r="G1721" s="78">
        <v>0</v>
      </c>
      <c r="H1721" s="78">
        <v>0</v>
      </c>
      <c r="I1721" s="78">
        <v>0</v>
      </c>
    </row>
    <row r="1722" spans="1:15" s="103" customFormat="1" ht="13" x14ac:dyDescent="0.3">
      <c r="A1722" s="43"/>
      <c r="B1722" s="116" t="s">
        <v>22</v>
      </c>
      <c r="C1722" s="78">
        <f t="shared" si="374"/>
        <v>151</v>
      </c>
      <c r="D1722" s="78">
        <v>151</v>
      </c>
      <c r="E1722" s="78">
        <v>0</v>
      </c>
      <c r="F1722" s="78">
        <v>0</v>
      </c>
      <c r="G1722" s="78">
        <v>0</v>
      </c>
      <c r="H1722" s="78">
        <v>0</v>
      </c>
      <c r="I1722" s="78">
        <v>0</v>
      </c>
    </row>
    <row r="1723" spans="1:15" s="269" customFormat="1" ht="50" x14ac:dyDescent="0.25">
      <c r="A1723" s="403" t="s">
        <v>223</v>
      </c>
      <c r="B1723" s="346" t="s">
        <v>21</v>
      </c>
      <c r="C1723" s="205">
        <f t="shared" si="374"/>
        <v>459.54</v>
      </c>
      <c r="D1723" s="84">
        <v>65.540000000000006</v>
      </c>
      <c r="E1723" s="84">
        <v>394</v>
      </c>
      <c r="F1723" s="205">
        <v>0</v>
      </c>
      <c r="G1723" s="205">
        <v>0</v>
      </c>
      <c r="H1723" s="205">
        <v>0</v>
      </c>
      <c r="I1723" s="205">
        <v>0</v>
      </c>
    </row>
    <row r="1724" spans="1:15" s="103" customFormat="1" ht="13" x14ac:dyDescent="0.3">
      <c r="A1724" s="477"/>
      <c r="B1724" s="259" t="s">
        <v>22</v>
      </c>
      <c r="C1724" s="84">
        <f t="shared" si="374"/>
        <v>459.54</v>
      </c>
      <c r="D1724" s="84">
        <v>65.540000000000006</v>
      </c>
      <c r="E1724" s="84">
        <v>394</v>
      </c>
      <c r="F1724" s="84">
        <v>0</v>
      </c>
      <c r="G1724" s="84">
        <v>0</v>
      </c>
      <c r="H1724" s="84">
        <v>0</v>
      </c>
      <c r="I1724" s="84">
        <v>0</v>
      </c>
    </row>
    <row r="1725" spans="1:15" s="269" customFormat="1" ht="14" x14ac:dyDescent="0.3">
      <c r="A1725" s="341" t="s">
        <v>279</v>
      </c>
      <c r="B1725" s="346" t="s">
        <v>21</v>
      </c>
      <c r="C1725" s="205">
        <f t="shared" si="374"/>
        <v>54</v>
      </c>
      <c r="D1725" s="205">
        <v>54</v>
      </c>
      <c r="E1725" s="205">
        <v>0</v>
      </c>
      <c r="F1725" s="205">
        <v>0</v>
      </c>
      <c r="G1725" s="205">
        <v>0</v>
      </c>
      <c r="H1725" s="205">
        <v>0</v>
      </c>
      <c r="I1725" s="205">
        <v>0</v>
      </c>
    </row>
    <row r="1726" spans="1:15" s="103" customFormat="1" ht="13" x14ac:dyDescent="0.3">
      <c r="A1726" s="43"/>
      <c r="B1726" s="116" t="s">
        <v>22</v>
      </c>
      <c r="C1726" s="78">
        <f t="shared" si="374"/>
        <v>54</v>
      </c>
      <c r="D1726" s="78">
        <v>54</v>
      </c>
      <c r="E1726" s="78">
        <v>0</v>
      </c>
      <c r="F1726" s="78">
        <v>0</v>
      </c>
      <c r="G1726" s="78">
        <v>0</v>
      </c>
      <c r="H1726" s="78">
        <v>0</v>
      </c>
      <c r="I1726" s="78">
        <v>0</v>
      </c>
    </row>
    <row r="1727" spans="1:15" s="269" customFormat="1" ht="31" x14ac:dyDescent="0.35">
      <c r="A1727" s="351" t="s">
        <v>280</v>
      </c>
      <c r="B1727" s="346" t="s">
        <v>21</v>
      </c>
      <c r="C1727" s="205">
        <f t="shared" si="374"/>
        <v>40</v>
      </c>
      <c r="D1727" s="205">
        <v>40</v>
      </c>
      <c r="E1727" s="205">
        <v>0</v>
      </c>
      <c r="F1727" s="205">
        <v>0</v>
      </c>
      <c r="G1727" s="205">
        <v>0</v>
      </c>
      <c r="H1727" s="205">
        <v>0</v>
      </c>
      <c r="I1727" s="205">
        <v>0</v>
      </c>
      <c r="J1727" s="685"/>
      <c r="K1727" s="652"/>
      <c r="L1727" s="652"/>
      <c r="M1727" s="652"/>
      <c r="N1727" s="652"/>
      <c r="O1727" s="652"/>
    </row>
    <row r="1728" spans="1:15" s="103" customFormat="1" ht="13" x14ac:dyDescent="0.3">
      <c r="A1728" s="43"/>
      <c r="B1728" s="116" t="s">
        <v>22</v>
      </c>
      <c r="C1728" s="78">
        <f t="shared" si="374"/>
        <v>40</v>
      </c>
      <c r="D1728" s="78">
        <v>40</v>
      </c>
      <c r="E1728" s="78">
        <v>0</v>
      </c>
      <c r="F1728" s="78">
        <v>0</v>
      </c>
      <c r="G1728" s="78">
        <v>0</v>
      </c>
      <c r="H1728" s="78">
        <v>0</v>
      </c>
      <c r="I1728" s="78">
        <v>0</v>
      </c>
      <c r="J1728" s="652"/>
      <c r="K1728" s="652"/>
      <c r="L1728" s="652"/>
      <c r="M1728" s="652"/>
      <c r="N1728" s="652"/>
      <c r="O1728" s="652"/>
    </row>
    <row r="1729" spans="1:10" s="269" customFormat="1" ht="28" x14ac:dyDescent="0.3">
      <c r="A1729" s="309" t="s">
        <v>297</v>
      </c>
      <c r="B1729" s="346" t="s">
        <v>21</v>
      </c>
      <c r="C1729" s="205">
        <f t="shared" si="374"/>
        <v>4393</v>
      </c>
      <c r="D1729" s="78">
        <v>321.3</v>
      </c>
      <c r="E1729" s="205">
        <v>0</v>
      </c>
      <c r="F1729" s="205">
        <v>0</v>
      </c>
      <c r="G1729" s="205">
        <v>0</v>
      </c>
      <c r="H1729" s="205">
        <v>0</v>
      </c>
      <c r="I1729" s="78">
        <f>4393-321.3</f>
        <v>4071.7</v>
      </c>
    </row>
    <row r="1730" spans="1:10" s="103" customFormat="1" ht="13" x14ac:dyDescent="0.3">
      <c r="A1730" s="43"/>
      <c r="B1730" s="116" t="s">
        <v>22</v>
      </c>
      <c r="C1730" s="78">
        <f t="shared" si="374"/>
        <v>4393</v>
      </c>
      <c r="D1730" s="78">
        <v>321.3</v>
      </c>
      <c r="E1730" s="205">
        <v>0</v>
      </c>
      <c r="F1730" s="78">
        <v>0</v>
      </c>
      <c r="G1730" s="78">
        <v>0</v>
      </c>
      <c r="H1730" s="78">
        <v>0</v>
      </c>
      <c r="I1730" s="78">
        <f>4393-321.3</f>
        <v>4071.7</v>
      </c>
    </row>
    <row r="1731" spans="1:10" s="127" customFormat="1" ht="13" x14ac:dyDescent="0.3">
      <c r="A1731" s="142" t="s">
        <v>144</v>
      </c>
      <c r="B1731" s="144" t="s">
        <v>21</v>
      </c>
      <c r="C1731" s="126">
        <f t="shared" si="374"/>
        <v>30</v>
      </c>
      <c r="D1731" s="126">
        <f>D1733</f>
        <v>30</v>
      </c>
      <c r="E1731" s="126">
        <f t="shared" ref="E1731:I1732" si="381">E1733</f>
        <v>0</v>
      </c>
      <c r="F1731" s="126">
        <f t="shared" si="381"/>
        <v>0</v>
      </c>
      <c r="G1731" s="126">
        <f t="shared" si="381"/>
        <v>0</v>
      </c>
      <c r="H1731" s="126">
        <f t="shared" si="381"/>
        <v>0</v>
      </c>
      <c r="I1731" s="126">
        <f t="shared" si="381"/>
        <v>0</v>
      </c>
    </row>
    <row r="1732" spans="1:10" s="127" customFormat="1" ht="13" x14ac:dyDescent="0.3">
      <c r="A1732" s="145"/>
      <c r="B1732" s="128" t="s">
        <v>22</v>
      </c>
      <c r="C1732" s="126">
        <f t="shared" si="374"/>
        <v>30</v>
      </c>
      <c r="D1732" s="126">
        <f>D1734</f>
        <v>30</v>
      </c>
      <c r="E1732" s="126">
        <f t="shared" si="381"/>
        <v>0</v>
      </c>
      <c r="F1732" s="126">
        <f t="shared" si="381"/>
        <v>0</v>
      </c>
      <c r="G1732" s="126">
        <f t="shared" si="381"/>
        <v>0</v>
      </c>
      <c r="H1732" s="126">
        <f t="shared" si="381"/>
        <v>0</v>
      </c>
      <c r="I1732" s="126">
        <f t="shared" si="381"/>
        <v>0</v>
      </c>
    </row>
    <row r="1733" spans="1:10" s="208" customFormat="1" x14ac:dyDescent="0.25">
      <c r="A1733" s="274" t="s">
        <v>170</v>
      </c>
      <c r="B1733" s="114" t="s">
        <v>21</v>
      </c>
      <c r="C1733" s="78">
        <f t="shared" si="374"/>
        <v>30</v>
      </c>
      <c r="D1733" s="78">
        <v>30</v>
      </c>
      <c r="E1733" s="78">
        <v>0</v>
      </c>
      <c r="F1733" s="78">
        <v>0</v>
      </c>
      <c r="G1733" s="78">
        <v>0</v>
      </c>
      <c r="H1733" s="78">
        <v>0</v>
      </c>
      <c r="I1733" s="78">
        <v>0</v>
      </c>
      <c r="J1733" s="215"/>
    </row>
    <row r="1734" spans="1:10" s="208" customFormat="1" ht="13" x14ac:dyDescent="0.3">
      <c r="A1734" s="115"/>
      <c r="B1734" s="116" t="s">
        <v>22</v>
      </c>
      <c r="C1734" s="78">
        <f t="shared" si="374"/>
        <v>30</v>
      </c>
      <c r="D1734" s="78">
        <v>30</v>
      </c>
      <c r="E1734" s="78">
        <v>0</v>
      </c>
      <c r="F1734" s="78">
        <v>0</v>
      </c>
      <c r="G1734" s="78">
        <v>0</v>
      </c>
      <c r="H1734" s="78">
        <v>0</v>
      </c>
      <c r="I1734" s="78">
        <v>0</v>
      </c>
      <c r="J1734" s="215"/>
    </row>
    <row r="1735" spans="1:10" s="103" customFormat="1" ht="13" x14ac:dyDescent="0.3">
      <c r="A1735" s="58" t="s">
        <v>256</v>
      </c>
      <c r="B1735" s="114" t="s">
        <v>21</v>
      </c>
      <c r="C1735" s="78">
        <f t="shared" si="374"/>
        <v>158</v>
      </c>
      <c r="D1735" s="78">
        <f>D1737</f>
        <v>158</v>
      </c>
      <c r="E1735" s="78">
        <f t="shared" ref="E1735:I1736" si="382">E1737</f>
        <v>0</v>
      </c>
      <c r="F1735" s="78">
        <f t="shared" si="382"/>
        <v>0</v>
      </c>
      <c r="G1735" s="78">
        <f t="shared" si="382"/>
        <v>0</v>
      </c>
      <c r="H1735" s="78">
        <f t="shared" si="382"/>
        <v>0</v>
      </c>
      <c r="I1735" s="78">
        <f t="shared" si="382"/>
        <v>0</v>
      </c>
    </row>
    <row r="1736" spans="1:10" s="103" customFormat="1" ht="13" x14ac:dyDescent="0.3">
      <c r="A1736" s="115"/>
      <c r="B1736" s="116" t="s">
        <v>22</v>
      </c>
      <c r="C1736" s="78">
        <f t="shared" si="374"/>
        <v>158</v>
      </c>
      <c r="D1736" s="78">
        <f>D1738</f>
        <v>158</v>
      </c>
      <c r="E1736" s="78">
        <f t="shared" si="382"/>
        <v>0</v>
      </c>
      <c r="F1736" s="78">
        <f t="shared" si="382"/>
        <v>0</v>
      </c>
      <c r="G1736" s="78">
        <f t="shared" si="382"/>
        <v>0</v>
      </c>
      <c r="H1736" s="78">
        <f t="shared" si="382"/>
        <v>0</v>
      </c>
      <c r="I1736" s="78">
        <f t="shared" si="382"/>
        <v>0</v>
      </c>
    </row>
    <row r="1737" spans="1:10" s="208" customFormat="1" ht="42" x14ac:dyDescent="0.3">
      <c r="A1737" s="307" t="s">
        <v>788</v>
      </c>
      <c r="B1737" s="114" t="s">
        <v>21</v>
      </c>
      <c r="C1737" s="78">
        <f t="shared" si="374"/>
        <v>158</v>
      </c>
      <c r="D1737" s="78">
        <v>158</v>
      </c>
      <c r="E1737" s="78">
        <v>0</v>
      </c>
      <c r="F1737" s="78">
        <v>0</v>
      </c>
      <c r="G1737" s="78">
        <v>0</v>
      </c>
      <c r="H1737" s="78">
        <v>0</v>
      </c>
      <c r="I1737" s="78">
        <v>0</v>
      </c>
    </row>
    <row r="1738" spans="1:10" s="103" customFormat="1" ht="13" x14ac:dyDescent="0.3">
      <c r="A1738" s="115"/>
      <c r="B1738" s="116" t="s">
        <v>22</v>
      </c>
      <c r="C1738" s="78">
        <f t="shared" si="374"/>
        <v>158</v>
      </c>
      <c r="D1738" s="78">
        <v>158</v>
      </c>
      <c r="E1738" s="78">
        <v>0</v>
      </c>
      <c r="F1738" s="78">
        <v>0</v>
      </c>
      <c r="G1738" s="78">
        <v>0</v>
      </c>
      <c r="H1738" s="78">
        <v>0</v>
      </c>
      <c r="I1738" s="78">
        <v>0</v>
      </c>
    </row>
    <row r="1739" spans="1:10" s="103" customFormat="1" ht="14" x14ac:dyDescent="0.3">
      <c r="A1739" s="332" t="s">
        <v>529</v>
      </c>
      <c r="B1739" s="114" t="s">
        <v>21</v>
      </c>
      <c r="C1739" s="78">
        <f t="shared" si="374"/>
        <v>168</v>
      </c>
      <c r="D1739" s="78">
        <f>D1741+D1743</f>
        <v>0</v>
      </c>
      <c r="E1739" s="78">
        <f t="shared" ref="E1739:I1740" si="383">E1741+E1743</f>
        <v>168</v>
      </c>
      <c r="F1739" s="78">
        <f t="shared" si="383"/>
        <v>0</v>
      </c>
      <c r="G1739" s="78">
        <f t="shared" si="383"/>
        <v>0</v>
      </c>
      <c r="H1739" s="78">
        <f t="shared" si="383"/>
        <v>0</v>
      </c>
      <c r="I1739" s="78">
        <f t="shared" si="383"/>
        <v>0</v>
      </c>
    </row>
    <row r="1740" spans="1:10" s="103" customFormat="1" ht="13" x14ac:dyDescent="0.3">
      <c r="A1740" s="115"/>
      <c r="B1740" s="116" t="s">
        <v>22</v>
      </c>
      <c r="C1740" s="78">
        <f t="shared" si="374"/>
        <v>168</v>
      </c>
      <c r="D1740" s="78">
        <f>D1742+D1744</f>
        <v>0</v>
      </c>
      <c r="E1740" s="78">
        <f t="shared" si="383"/>
        <v>168</v>
      </c>
      <c r="F1740" s="78">
        <f t="shared" si="383"/>
        <v>0</v>
      </c>
      <c r="G1740" s="78">
        <f t="shared" si="383"/>
        <v>0</v>
      </c>
      <c r="H1740" s="78">
        <f t="shared" si="383"/>
        <v>0</v>
      </c>
      <c r="I1740" s="78">
        <f t="shared" si="383"/>
        <v>0</v>
      </c>
    </row>
    <row r="1741" spans="1:10" s="208" customFormat="1" ht="28" x14ac:dyDescent="0.3">
      <c r="A1741" s="476" t="s">
        <v>530</v>
      </c>
      <c r="B1741" s="114" t="s">
        <v>21</v>
      </c>
      <c r="C1741" s="78">
        <f t="shared" si="374"/>
        <v>68</v>
      </c>
      <c r="D1741" s="78">
        <v>0</v>
      </c>
      <c r="E1741" s="78">
        <v>68</v>
      </c>
      <c r="F1741" s="78">
        <v>0</v>
      </c>
      <c r="G1741" s="78">
        <v>0</v>
      </c>
      <c r="H1741" s="78">
        <v>0</v>
      </c>
      <c r="I1741" s="78">
        <v>0</v>
      </c>
    </row>
    <row r="1742" spans="1:10" s="103" customFormat="1" ht="13" x14ac:dyDescent="0.3">
      <c r="A1742" s="115"/>
      <c r="B1742" s="116" t="s">
        <v>22</v>
      </c>
      <c r="C1742" s="78">
        <f t="shared" si="374"/>
        <v>68</v>
      </c>
      <c r="D1742" s="78">
        <v>0</v>
      </c>
      <c r="E1742" s="78">
        <v>68</v>
      </c>
      <c r="F1742" s="78">
        <v>0</v>
      </c>
      <c r="G1742" s="78">
        <v>0</v>
      </c>
      <c r="H1742" s="78">
        <v>0</v>
      </c>
      <c r="I1742" s="78">
        <v>0</v>
      </c>
    </row>
    <row r="1743" spans="1:10" s="208" customFormat="1" ht="14" x14ac:dyDescent="0.3">
      <c r="A1743" s="473" t="s">
        <v>531</v>
      </c>
      <c r="B1743" s="114" t="s">
        <v>21</v>
      </c>
      <c r="C1743" s="78">
        <f t="shared" si="374"/>
        <v>100</v>
      </c>
      <c r="D1743" s="78">
        <v>0</v>
      </c>
      <c r="E1743" s="78">
        <v>100</v>
      </c>
      <c r="F1743" s="78">
        <v>0</v>
      </c>
      <c r="G1743" s="78">
        <v>0</v>
      </c>
      <c r="H1743" s="78">
        <v>0</v>
      </c>
      <c r="I1743" s="78">
        <v>0</v>
      </c>
    </row>
    <row r="1744" spans="1:10" s="103" customFormat="1" ht="13" x14ac:dyDescent="0.3">
      <c r="A1744" s="115"/>
      <c r="B1744" s="116" t="s">
        <v>22</v>
      </c>
      <c r="C1744" s="78">
        <f t="shared" si="374"/>
        <v>100</v>
      </c>
      <c r="D1744" s="78">
        <v>0</v>
      </c>
      <c r="E1744" s="78">
        <v>100</v>
      </c>
      <c r="F1744" s="78">
        <v>0</v>
      </c>
      <c r="G1744" s="78">
        <v>0</v>
      </c>
      <c r="H1744" s="78">
        <v>0</v>
      </c>
      <c r="I1744" s="78">
        <v>0</v>
      </c>
    </row>
    <row r="1745" spans="1:9" ht="13" x14ac:dyDescent="0.3">
      <c r="A1745" s="686" t="s">
        <v>779</v>
      </c>
      <c r="B1745" s="687"/>
      <c r="C1745" s="688"/>
      <c r="D1745" s="688"/>
      <c r="E1745" s="688"/>
      <c r="F1745" s="688"/>
      <c r="G1745" s="688"/>
      <c r="H1745" s="688"/>
      <c r="I1745" s="689"/>
    </row>
    <row r="1746" spans="1:9" ht="13" x14ac:dyDescent="0.3">
      <c r="A1746" s="31" t="s">
        <v>24</v>
      </c>
      <c r="B1746" s="98" t="s">
        <v>21</v>
      </c>
      <c r="C1746" s="131">
        <f t="shared" ref="C1746:C1921" si="384">D1746+E1746+F1746+G1746+H1746+I1746</f>
        <v>2025.7199999999998</v>
      </c>
      <c r="D1746" s="131">
        <f t="shared" ref="D1746:I1747" si="385">D1748+D1910</f>
        <v>555.41999999999996</v>
      </c>
      <c r="E1746" s="131">
        <f t="shared" si="385"/>
        <v>1370.8</v>
      </c>
      <c r="F1746" s="131">
        <f t="shared" si="385"/>
        <v>0</v>
      </c>
      <c r="G1746" s="131">
        <f t="shared" si="385"/>
        <v>0</v>
      </c>
      <c r="H1746" s="131">
        <f t="shared" si="385"/>
        <v>0</v>
      </c>
      <c r="I1746" s="131">
        <f t="shared" si="385"/>
        <v>99.5</v>
      </c>
    </row>
    <row r="1747" spans="1:9" ht="13" x14ac:dyDescent="0.3">
      <c r="A1747" s="21" t="s">
        <v>48</v>
      </c>
      <c r="B1747" s="133" t="s">
        <v>22</v>
      </c>
      <c r="C1747" s="131">
        <f t="shared" si="384"/>
        <v>2025.7199999999998</v>
      </c>
      <c r="D1747" s="131">
        <f t="shared" si="385"/>
        <v>555.41999999999996</v>
      </c>
      <c r="E1747" s="131">
        <f t="shared" si="385"/>
        <v>1370.8</v>
      </c>
      <c r="F1747" s="131">
        <f t="shared" si="385"/>
        <v>0</v>
      </c>
      <c r="G1747" s="131">
        <f t="shared" si="385"/>
        <v>0</v>
      </c>
      <c r="H1747" s="131">
        <f t="shared" si="385"/>
        <v>0</v>
      </c>
      <c r="I1747" s="131">
        <f t="shared" si="385"/>
        <v>99.5</v>
      </c>
    </row>
    <row r="1748" spans="1:9" ht="13" x14ac:dyDescent="0.3">
      <c r="A1748" s="47" t="s">
        <v>46</v>
      </c>
      <c r="B1748" s="24" t="s">
        <v>21</v>
      </c>
      <c r="C1748" s="52">
        <f t="shared" si="384"/>
        <v>1647.9199999999998</v>
      </c>
      <c r="D1748" s="52">
        <f t="shared" ref="D1748:I1753" si="386">D1750</f>
        <v>307.52</v>
      </c>
      <c r="E1748" s="52">
        <f t="shared" si="386"/>
        <v>1293.8</v>
      </c>
      <c r="F1748" s="52">
        <f t="shared" si="386"/>
        <v>0</v>
      </c>
      <c r="G1748" s="52">
        <f t="shared" si="386"/>
        <v>0</v>
      </c>
      <c r="H1748" s="52">
        <f t="shared" si="386"/>
        <v>0</v>
      </c>
      <c r="I1748" s="52">
        <f t="shared" si="386"/>
        <v>46.6</v>
      </c>
    </row>
    <row r="1749" spans="1:9" x14ac:dyDescent="0.25">
      <c r="A1749" s="12" t="s">
        <v>51</v>
      </c>
      <c r="B1749" s="26" t="s">
        <v>22</v>
      </c>
      <c r="C1749" s="52">
        <f t="shared" si="384"/>
        <v>1647.9199999999998</v>
      </c>
      <c r="D1749" s="52">
        <f t="shared" si="386"/>
        <v>307.52</v>
      </c>
      <c r="E1749" s="52">
        <f t="shared" si="386"/>
        <v>1293.8</v>
      </c>
      <c r="F1749" s="52">
        <f t="shared" si="386"/>
        <v>0</v>
      </c>
      <c r="G1749" s="52">
        <f t="shared" si="386"/>
        <v>0</v>
      </c>
      <c r="H1749" s="52">
        <f t="shared" si="386"/>
        <v>0</v>
      </c>
      <c r="I1749" s="52">
        <f t="shared" si="386"/>
        <v>46.6</v>
      </c>
    </row>
    <row r="1750" spans="1:9" ht="13" x14ac:dyDescent="0.3">
      <c r="A1750" s="19" t="s">
        <v>78</v>
      </c>
      <c r="B1750" s="3" t="s">
        <v>21</v>
      </c>
      <c r="C1750" s="52">
        <f t="shared" si="384"/>
        <v>1647.9199999999998</v>
      </c>
      <c r="D1750" s="52">
        <f t="shared" si="386"/>
        <v>307.52</v>
      </c>
      <c r="E1750" s="52">
        <f t="shared" si="386"/>
        <v>1293.8</v>
      </c>
      <c r="F1750" s="52">
        <f t="shared" si="386"/>
        <v>0</v>
      </c>
      <c r="G1750" s="52">
        <f t="shared" si="386"/>
        <v>0</v>
      </c>
      <c r="H1750" s="52">
        <f t="shared" si="386"/>
        <v>0</v>
      </c>
      <c r="I1750" s="52">
        <f t="shared" si="386"/>
        <v>46.6</v>
      </c>
    </row>
    <row r="1751" spans="1:9" ht="13" x14ac:dyDescent="0.3">
      <c r="A1751" s="16"/>
      <c r="B1751" s="4" t="s">
        <v>22</v>
      </c>
      <c r="C1751" s="52">
        <f t="shared" si="384"/>
        <v>1647.9199999999998</v>
      </c>
      <c r="D1751" s="52">
        <f t="shared" si="386"/>
        <v>307.52</v>
      </c>
      <c r="E1751" s="52">
        <f t="shared" si="386"/>
        <v>1293.8</v>
      </c>
      <c r="F1751" s="52">
        <f t="shared" si="386"/>
        <v>0</v>
      </c>
      <c r="G1751" s="52">
        <f t="shared" si="386"/>
        <v>0</v>
      </c>
      <c r="H1751" s="52">
        <f t="shared" si="386"/>
        <v>0</v>
      </c>
      <c r="I1751" s="52">
        <f t="shared" si="386"/>
        <v>46.6</v>
      </c>
    </row>
    <row r="1752" spans="1:9" x14ac:dyDescent="0.25">
      <c r="A1752" s="28" t="s">
        <v>56</v>
      </c>
      <c r="B1752" s="24" t="s">
        <v>21</v>
      </c>
      <c r="C1752" s="52">
        <f t="shared" si="384"/>
        <v>1647.9199999999998</v>
      </c>
      <c r="D1752" s="52">
        <f>D1754</f>
        <v>307.52</v>
      </c>
      <c r="E1752" s="52">
        <f t="shared" si="386"/>
        <v>1293.8</v>
      </c>
      <c r="F1752" s="52">
        <f t="shared" si="386"/>
        <v>0</v>
      </c>
      <c r="G1752" s="52">
        <f t="shared" si="386"/>
        <v>0</v>
      </c>
      <c r="H1752" s="52">
        <f t="shared" si="386"/>
        <v>0</v>
      </c>
      <c r="I1752" s="52">
        <f t="shared" si="386"/>
        <v>46.6</v>
      </c>
    </row>
    <row r="1753" spans="1:9" x14ac:dyDescent="0.25">
      <c r="A1753" s="12"/>
      <c r="B1753" s="26" t="s">
        <v>22</v>
      </c>
      <c r="C1753" s="52">
        <f t="shared" si="384"/>
        <v>1647.9199999999998</v>
      </c>
      <c r="D1753" s="52">
        <f>D1755</f>
        <v>307.52</v>
      </c>
      <c r="E1753" s="52">
        <f t="shared" si="386"/>
        <v>1293.8</v>
      </c>
      <c r="F1753" s="52">
        <f t="shared" si="386"/>
        <v>0</v>
      </c>
      <c r="G1753" s="52">
        <f t="shared" si="386"/>
        <v>0</v>
      </c>
      <c r="H1753" s="52">
        <f t="shared" si="386"/>
        <v>0</v>
      </c>
      <c r="I1753" s="52">
        <f t="shared" si="386"/>
        <v>46.6</v>
      </c>
    </row>
    <row r="1754" spans="1:9" s="95" customFormat="1" ht="13" x14ac:dyDescent="0.3">
      <c r="A1754" s="96" t="s">
        <v>53</v>
      </c>
      <c r="B1754" s="130" t="s">
        <v>21</v>
      </c>
      <c r="C1754" s="131">
        <f t="shared" si="384"/>
        <v>1647.9199999999998</v>
      </c>
      <c r="D1754" s="131">
        <f>D1756+D1852+D1878+D1890+D1900+D1904</f>
        <v>307.52</v>
      </c>
      <c r="E1754" s="131">
        <f t="shared" ref="E1754:I1755" si="387">E1756+E1852+E1878+E1890+E1900+E1904</f>
        <v>1293.8</v>
      </c>
      <c r="F1754" s="131">
        <f t="shared" si="387"/>
        <v>0</v>
      </c>
      <c r="G1754" s="131">
        <f t="shared" si="387"/>
        <v>0</v>
      </c>
      <c r="H1754" s="131">
        <f t="shared" si="387"/>
        <v>0</v>
      </c>
      <c r="I1754" s="131">
        <f t="shared" si="387"/>
        <v>46.6</v>
      </c>
    </row>
    <row r="1755" spans="1:9" s="95" customFormat="1" ht="13" x14ac:dyDescent="0.3">
      <c r="A1755" s="132"/>
      <c r="B1755" s="133" t="s">
        <v>22</v>
      </c>
      <c r="C1755" s="131">
        <f t="shared" si="384"/>
        <v>1647.9199999999998</v>
      </c>
      <c r="D1755" s="131">
        <f>D1757+D1853+D1879+D1891+D1901+D1905</f>
        <v>307.52</v>
      </c>
      <c r="E1755" s="131">
        <f t="shared" si="387"/>
        <v>1293.8</v>
      </c>
      <c r="F1755" s="131">
        <f t="shared" si="387"/>
        <v>0</v>
      </c>
      <c r="G1755" s="131">
        <f t="shared" si="387"/>
        <v>0</v>
      </c>
      <c r="H1755" s="131">
        <f t="shared" si="387"/>
        <v>0</v>
      </c>
      <c r="I1755" s="131">
        <f t="shared" si="387"/>
        <v>46.6</v>
      </c>
    </row>
    <row r="1756" spans="1:9" s="150" customFormat="1" ht="26" x14ac:dyDescent="0.3">
      <c r="A1756" s="149" t="s">
        <v>59</v>
      </c>
      <c r="B1756" s="125" t="s">
        <v>21</v>
      </c>
      <c r="C1756" s="126">
        <f t="shared" si="384"/>
        <v>668.06000000000006</v>
      </c>
      <c r="D1756" s="126">
        <f>D1758+D1760+D1762+D1764+D1766+D1768+D1770+D1772+D1774+D1776+D1778+D1780+D1782+D1784+D1786+D1788+D1790+D1792+D1794+D1796+D1798+D1800+D1802+D1804+D1806+D1808+D1810+D1812+D1814+D1816+D1818+D1820+D1822+D1824+D1826+D1828+D1830+D1832+D1834+D1836+D1838+D1840+D1842+D1844+D1846+D1848+D1850</f>
        <v>222.46</v>
      </c>
      <c r="E1756" s="126">
        <f t="shared" ref="E1756:I1757" si="388">E1758+E1760+E1762+E1764+E1766+E1768+E1770+E1772+E1774+E1776+E1778+E1780+E1782+E1784+E1786+E1788+E1790+E1792+E1794+E1796+E1798+E1800+E1802+E1804+E1806+E1808+E1810+E1812+E1814+E1816+E1818+E1820+E1822+E1824+E1826+E1828+E1830+E1832+E1834+E1836+E1838+E1840+E1842+E1844+E1846+E1848+E1850</f>
        <v>399</v>
      </c>
      <c r="F1756" s="126">
        <f t="shared" si="388"/>
        <v>0</v>
      </c>
      <c r="G1756" s="126">
        <f t="shared" si="388"/>
        <v>0</v>
      </c>
      <c r="H1756" s="126">
        <f t="shared" si="388"/>
        <v>0</v>
      </c>
      <c r="I1756" s="126">
        <f t="shared" si="388"/>
        <v>46.6</v>
      </c>
    </row>
    <row r="1757" spans="1:9" s="150" customFormat="1" ht="13" x14ac:dyDescent="0.3">
      <c r="A1757" s="135"/>
      <c r="B1757" s="128" t="s">
        <v>22</v>
      </c>
      <c r="C1757" s="126">
        <f t="shared" si="384"/>
        <v>668.06000000000006</v>
      </c>
      <c r="D1757" s="126">
        <f>D1759+D1761+D1763+D1765+D1767+D1769+D1771+D1773+D1775+D1777+D1779+D1781+D1783+D1785+D1787+D1789+D1791+D1793+D1795+D1797+D1799+D1801+D1803+D1805+D1807+D1809+D1811+D1813+D1815+D1817+D1819+D1821+D1823+D1825+D1827+D1829+D1831+D1833+D1835+D1837+D1839+D1841+D1843+D1845+D1847+D1849+D1851</f>
        <v>222.46</v>
      </c>
      <c r="E1757" s="126">
        <f t="shared" si="388"/>
        <v>399</v>
      </c>
      <c r="F1757" s="126">
        <f t="shared" si="388"/>
        <v>0</v>
      </c>
      <c r="G1757" s="126">
        <f t="shared" si="388"/>
        <v>0</v>
      </c>
      <c r="H1757" s="126">
        <f t="shared" si="388"/>
        <v>0</v>
      </c>
      <c r="I1757" s="126">
        <f t="shared" si="388"/>
        <v>46.6</v>
      </c>
    </row>
    <row r="1758" spans="1:9" s="103" customFormat="1" ht="25.5" customHeight="1" x14ac:dyDescent="0.25">
      <c r="A1758" s="66" t="s">
        <v>258</v>
      </c>
      <c r="B1758" s="114" t="s">
        <v>21</v>
      </c>
      <c r="C1758" s="78">
        <f t="shared" si="384"/>
        <v>5.4</v>
      </c>
      <c r="D1758" s="78">
        <v>5.4</v>
      </c>
      <c r="E1758" s="64">
        <v>0</v>
      </c>
      <c r="F1758" s="78">
        <v>0</v>
      </c>
      <c r="G1758" s="78">
        <v>0</v>
      </c>
      <c r="H1758" s="78">
        <v>0</v>
      </c>
      <c r="I1758" s="78">
        <v>0</v>
      </c>
    </row>
    <row r="1759" spans="1:9" s="103" customFormat="1" x14ac:dyDescent="0.25">
      <c r="A1759" s="88"/>
      <c r="B1759" s="116" t="s">
        <v>22</v>
      </c>
      <c r="C1759" s="78">
        <f t="shared" si="384"/>
        <v>5.4</v>
      </c>
      <c r="D1759" s="78">
        <v>5.4</v>
      </c>
      <c r="E1759" s="64">
        <v>0</v>
      </c>
      <c r="F1759" s="78">
        <v>0</v>
      </c>
      <c r="G1759" s="78">
        <v>0</v>
      </c>
      <c r="H1759" s="78">
        <v>0</v>
      </c>
      <c r="I1759" s="78">
        <v>0</v>
      </c>
    </row>
    <row r="1760" spans="1:9" s="103" customFormat="1" ht="38.25" customHeight="1" x14ac:dyDescent="0.25">
      <c r="A1760" s="66" t="s">
        <v>259</v>
      </c>
      <c r="B1760" s="114" t="s">
        <v>21</v>
      </c>
      <c r="C1760" s="78">
        <f t="shared" si="384"/>
        <v>2.74</v>
      </c>
      <c r="D1760" s="78">
        <v>2.74</v>
      </c>
      <c r="E1760" s="64">
        <v>0</v>
      </c>
      <c r="F1760" s="78">
        <v>0</v>
      </c>
      <c r="G1760" s="78">
        <v>0</v>
      </c>
      <c r="H1760" s="78">
        <v>0</v>
      </c>
      <c r="I1760" s="78">
        <v>0</v>
      </c>
    </row>
    <row r="1761" spans="1:10" s="103" customFormat="1" x14ac:dyDescent="0.25">
      <c r="A1761" s="88"/>
      <c r="B1761" s="116" t="s">
        <v>22</v>
      </c>
      <c r="C1761" s="78">
        <f t="shared" si="384"/>
        <v>2.74</v>
      </c>
      <c r="D1761" s="78">
        <v>2.74</v>
      </c>
      <c r="E1761" s="64">
        <v>0</v>
      </c>
      <c r="F1761" s="78">
        <v>0</v>
      </c>
      <c r="G1761" s="78">
        <v>0</v>
      </c>
      <c r="H1761" s="78">
        <v>0</v>
      </c>
      <c r="I1761" s="78">
        <v>0</v>
      </c>
    </row>
    <row r="1762" spans="1:10" s="103" customFormat="1" ht="25.5" customHeight="1" x14ac:dyDescent="0.25">
      <c r="A1762" s="66" t="s">
        <v>260</v>
      </c>
      <c r="B1762" s="114" t="s">
        <v>21</v>
      </c>
      <c r="C1762" s="78">
        <f t="shared" si="384"/>
        <v>2.74</v>
      </c>
      <c r="D1762" s="78">
        <v>2.74</v>
      </c>
      <c r="E1762" s="64">
        <v>0</v>
      </c>
      <c r="F1762" s="78">
        <v>0</v>
      </c>
      <c r="G1762" s="78">
        <v>0</v>
      </c>
      <c r="H1762" s="78">
        <v>0</v>
      </c>
      <c r="I1762" s="78">
        <v>0</v>
      </c>
    </row>
    <row r="1763" spans="1:10" s="103" customFormat="1" x14ac:dyDescent="0.25">
      <c r="A1763" s="88"/>
      <c r="B1763" s="116" t="s">
        <v>22</v>
      </c>
      <c r="C1763" s="78">
        <f t="shared" si="384"/>
        <v>2.74</v>
      </c>
      <c r="D1763" s="78">
        <v>2.74</v>
      </c>
      <c r="E1763" s="64">
        <v>0</v>
      </c>
      <c r="F1763" s="78">
        <v>0</v>
      </c>
      <c r="G1763" s="78">
        <v>0</v>
      </c>
      <c r="H1763" s="78">
        <v>0</v>
      </c>
      <c r="I1763" s="78">
        <v>0</v>
      </c>
    </row>
    <row r="1764" spans="1:10" s="103" customFormat="1" ht="39" customHeight="1" x14ac:dyDescent="0.25">
      <c r="A1764" s="66" t="s">
        <v>261</v>
      </c>
      <c r="B1764" s="114" t="s">
        <v>21</v>
      </c>
      <c r="C1764" s="78">
        <f t="shared" si="384"/>
        <v>5.35</v>
      </c>
      <c r="D1764" s="78">
        <v>5.35</v>
      </c>
      <c r="E1764" s="64">
        <v>0</v>
      </c>
      <c r="F1764" s="78">
        <v>0</v>
      </c>
      <c r="G1764" s="78">
        <v>0</v>
      </c>
      <c r="H1764" s="78">
        <v>0</v>
      </c>
      <c r="I1764" s="78">
        <v>0</v>
      </c>
    </row>
    <row r="1765" spans="1:10" s="103" customFormat="1" x14ac:dyDescent="0.25">
      <c r="A1765" s="88"/>
      <c r="B1765" s="116" t="s">
        <v>22</v>
      </c>
      <c r="C1765" s="78">
        <f t="shared" si="384"/>
        <v>5.35</v>
      </c>
      <c r="D1765" s="78">
        <v>5.35</v>
      </c>
      <c r="E1765" s="64">
        <v>0</v>
      </c>
      <c r="F1765" s="78">
        <v>0</v>
      </c>
      <c r="G1765" s="78">
        <v>0</v>
      </c>
      <c r="H1765" s="78">
        <v>0</v>
      </c>
      <c r="I1765" s="78">
        <v>0</v>
      </c>
    </row>
    <row r="1766" spans="1:10" s="103" customFormat="1" ht="26.25" customHeight="1" x14ac:dyDescent="0.25">
      <c r="A1766" s="66" t="s">
        <v>262</v>
      </c>
      <c r="B1766" s="114" t="s">
        <v>21</v>
      </c>
      <c r="C1766" s="78">
        <f t="shared" si="384"/>
        <v>5.4</v>
      </c>
      <c r="D1766" s="78">
        <v>5.4</v>
      </c>
      <c r="E1766" s="64">
        <v>0</v>
      </c>
      <c r="F1766" s="78">
        <v>0</v>
      </c>
      <c r="G1766" s="78">
        <v>0</v>
      </c>
      <c r="H1766" s="78">
        <v>0</v>
      </c>
      <c r="I1766" s="78">
        <v>0</v>
      </c>
    </row>
    <row r="1767" spans="1:10" s="103" customFormat="1" x14ac:dyDescent="0.25">
      <c r="A1767" s="88"/>
      <c r="B1767" s="116" t="s">
        <v>22</v>
      </c>
      <c r="C1767" s="78">
        <f t="shared" si="384"/>
        <v>5.4</v>
      </c>
      <c r="D1767" s="78">
        <v>5.4</v>
      </c>
      <c r="E1767" s="64">
        <v>0</v>
      </c>
      <c r="F1767" s="78">
        <v>0</v>
      </c>
      <c r="G1767" s="78">
        <v>0</v>
      </c>
      <c r="H1767" s="78">
        <v>0</v>
      </c>
      <c r="I1767" s="78">
        <v>0</v>
      </c>
    </row>
    <row r="1768" spans="1:10" s="103" customFormat="1" ht="38.25" customHeight="1" x14ac:dyDescent="0.25">
      <c r="A1768" s="66" t="s">
        <v>263</v>
      </c>
      <c r="B1768" s="114" t="s">
        <v>21</v>
      </c>
      <c r="C1768" s="78">
        <f t="shared" si="384"/>
        <v>2.74</v>
      </c>
      <c r="D1768" s="78">
        <v>2.74</v>
      </c>
      <c r="E1768" s="64">
        <v>0</v>
      </c>
      <c r="F1768" s="78">
        <v>0</v>
      </c>
      <c r="G1768" s="78">
        <v>0</v>
      </c>
      <c r="H1768" s="78">
        <v>0</v>
      </c>
      <c r="I1768" s="78">
        <v>0</v>
      </c>
    </row>
    <row r="1769" spans="1:10" s="103" customFormat="1" x14ac:dyDescent="0.25">
      <c r="A1769" s="88"/>
      <c r="B1769" s="116" t="s">
        <v>22</v>
      </c>
      <c r="C1769" s="78">
        <f t="shared" si="384"/>
        <v>2.74</v>
      </c>
      <c r="D1769" s="78">
        <v>2.74</v>
      </c>
      <c r="E1769" s="64">
        <v>0</v>
      </c>
      <c r="F1769" s="78">
        <v>0</v>
      </c>
      <c r="G1769" s="78">
        <v>0</v>
      </c>
      <c r="H1769" s="78">
        <v>0</v>
      </c>
      <c r="I1769" s="78">
        <v>0</v>
      </c>
    </row>
    <row r="1770" spans="1:10" s="103" customFormat="1" ht="25.5" customHeight="1" x14ac:dyDescent="0.25">
      <c r="A1770" s="66" t="s">
        <v>264</v>
      </c>
      <c r="B1770" s="114" t="s">
        <v>21</v>
      </c>
      <c r="C1770" s="78">
        <f t="shared" si="384"/>
        <v>5.4</v>
      </c>
      <c r="D1770" s="78">
        <v>5.4</v>
      </c>
      <c r="E1770" s="64">
        <v>0</v>
      </c>
      <c r="F1770" s="78">
        <v>0</v>
      </c>
      <c r="G1770" s="78">
        <v>0</v>
      </c>
      <c r="H1770" s="78">
        <v>0</v>
      </c>
      <c r="I1770" s="78">
        <v>0</v>
      </c>
    </row>
    <row r="1771" spans="1:10" s="103" customFormat="1" x14ac:dyDescent="0.25">
      <c r="A1771" s="88"/>
      <c r="B1771" s="116" t="s">
        <v>22</v>
      </c>
      <c r="C1771" s="78">
        <f t="shared" si="384"/>
        <v>5.4</v>
      </c>
      <c r="D1771" s="78">
        <v>5.4</v>
      </c>
      <c r="E1771" s="64">
        <v>0</v>
      </c>
      <c r="F1771" s="78">
        <v>0</v>
      </c>
      <c r="G1771" s="78">
        <v>0</v>
      </c>
      <c r="H1771" s="78">
        <v>0</v>
      </c>
      <c r="I1771" s="78">
        <v>0</v>
      </c>
    </row>
    <row r="1772" spans="1:10" s="103" customFormat="1" ht="39.75" customHeight="1" x14ac:dyDescent="0.25">
      <c r="A1772" s="66" t="s">
        <v>265</v>
      </c>
      <c r="B1772" s="114" t="s">
        <v>21</v>
      </c>
      <c r="C1772" s="78">
        <f t="shared" si="384"/>
        <v>2.74</v>
      </c>
      <c r="D1772" s="78">
        <v>2.74</v>
      </c>
      <c r="E1772" s="64">
        <v>0</v>
      </c>
      <c r="F1772" s="78">
        <v>0</v>
      </c>
      <c r="G1772" s="78">
        <v>0</v>
      </c>
      <c r="H1772" s="78">
        <v>0</v>
      </c>
      <c r="I1772" s="78">
        <v>0</v>
      </c>
    </row>
    <row r="1773" spans="1:10" s="103" customFormat="1" x14ac:dyDescent="0.25">
      <c r="A1773" s="88"/>
      <c r="B1773" s="116" t="s">
        <v>22</v>
      </c>
      <c r="C1773" s="78">
        <f t="shared" si="384"/>
        <v>2.74</v>
      </c>
      <c r="D1773" s="78">
        <v>2.74</v>
      </c>
      <c r="E1773" s="64">
        <v>0</v>
      </c>
      <c r="F1773" s="78">
        <v>0</v>
      </c>
      <c r="G1773" s="78">
        <v>0</v>
      </c>
      <c r="H1773" s="78">
        <v>0</v>
      </c>
      <c r="I1773" s="78">
        <v>0</v>
      </c>
    </row>
    <row r="1774" spans="1:10" s="103" customFormat="1" ht="38.25" customHeight="1" x14ac:dyDescent="0.25">
      <c r="A1774" s="393" t="s">
        <v>266</v>
      </c>
      <c r="B1774" s="114" t="s">
        <v>21</v>
      </c>
      <c r="C1774" s="78">
        <f t="shared" si="384"/>
        <v>2</v>
      </c>
      <c r="D1774" s="78">
        <v>2</v>
      </c>
      <c r="E1774" s="64">
        <v>0</v>
      </c>
      <c r="F1774" s="78">
        <v>0</v>
      </c>
      <c r="G1774" s="78">
        <v>0</v>
      </c>
      <c r="H1774" s="78">
        <v>0</v>
      </c>
      <c r="I1774" s="78">
        <v>0</v>
      </c>
      <c r="J1774" s="216"/>
    </row>
    <row r="1775" spans="1:10" s="103" customFormat="1" ht="17.25" customHeight="1" x14ac:dyDescent="0.25">
      <c r="A1775" s="88"/>
      <c r="B1775" s="116" t="s">
        <v>22</v>
      </c>
      <c r="C1775" s="78">
        <f t="shared" si="384"/>
        <v>2</v>
      </c>
      <c r="D1775" s="78">
        <v>2</v>
      </c>
      <c r="E1775" s="64">
        <v>0</v>
      </c>
      <c r="F1775" s="78">
        <v>0</v>
      </c>
      <c r="G1775" s="78">
        <v>0</v>
      </c>
      <c r="H1775" s="78">
        <v>0</v>
      </c>
      <c r="I1775" s="78">
        <v>0</v>
      </c>
      <c r="J1775" s="216"/>
    </row>
    <row r="1776" spans="1:10" s="208" customFormat="1" ht="84" x14ac:dyDescent="0.3">
      <c r="A1776" s="176" t="s">
        <v>267</v>
      </c>
      <c r="B1776" s="346" t="s">
        <v>21</v>
      </c>
      <c r="C1776" s="78">
        <f t="shared" si="384"/>
        <v>51.29</v>
      </c>
      <c r="D1776" s="78">
        <v>35.82</v>
      </c>
      <c r="E1776" s="64">
        <v>0</v>
      </c>
      <c r="F1776" s="78">
        <v>0</v>
      </c>
      <c r="G1776" s="78">
        <v>0</v>
      </c>
      <c r="H1776" s="78">
        <v>0</v>
      </c>
      <c r="I1776" s="78">
        <v>15.47</v>
      </c>
    </row>
    <row r="1777" spans="1:9" s="208" customFormat="1" ht="14" x14ac:dyDescent="0.3">
      <c r="A1777" s="347"/>
      <c r="B1777" s="348" t="s">
        <v>22</v>
      </c>
      <c r="C1777" s="78">
        <f t="shared" si="384"/>
        <v>51.29</v>
      </c>
      <c r="D1777" s="78">
        <v>35.82</v>
      </c>
      <c r="E1777" s="64">
        <v>0</v>
      </c>
      <c r="F1777" s="78">
        <v>0</v>
      </c>
      <c r="G1777" s="78">
        <v>0</v>
      </c>
      <c r="H1777" s="78">
        <v>0</v>
      </c>
      <c r="I1777" s="78">
        <v>15.47</v>
      </c>
    </row>
    <row r="1778" spans="1:9" s="206" customFormat="1" ht="84" x14ac:dyDescent="0.3">
      <c r="A1778" s="176" t="s">
        <v>268</v>
      </c>
      <c r="B1778" s="349" t="s">
        <v>21</v>
      </c>
      <c r="C1778" s="78">
        <f t="shared" si="384"/>
        <v>51.6</v>
      </c>
      <c r="D1778" s="78">
        <v>35.82</v>
      </c>
      <c r="E1778" s="64">
        <v>0</v>
      </c>
      <c r="F1778" s="78">
        <v>0</v>
      </c>
      <c r="G1778" s="78">
        <v>0</v>
      </c>
      <c r="H1778" s="78">
        <v>0</v>
      </c>
      <c r="I1778" s="78">
        <v>15.78</v>
      </c>
    </row>
    <row r="1779" spans="1:9" s="206" customFormat="1" ht="14" x14ac:dyDescent="0.3">
      <c r="A1779" s="350"/>
      <c r="B1779" s="220" t="s">
        <v>22</v>
      </c>
      <c r="C1779" s="78">
        <f t="shared" si="384"/>
        <v>51.6</v>
      </c>
      <c r="D1779" s="78">
        <v>35.82</v>
      </c>
      <c r="E1779" s="64">
        <v>0</v>
      </c>
      <c r="F1779" s="78">
        <v>0</v>
      </c>
      <c r="G1779" s="78">
        <v>0</v>
      </c>
      <c r="H1779" s="78">
        <v>0</v>
      </c>
      <c r="I1779" s="78">
        <v>15.78</v>
      </c>
    </row>
    <row r="1780" spans="1:9" s="208" customFormat="1" ht="84" x14ac:dyDescent="0.3">
      <c r="A1780" s="176" t="s">
        <v>269</v>
      </c>
      <c r="B1780" s="346" t="s">
        <v>21</v>
      </c>
      <c r="C1780" s="78">
        <f t="shared" si="384"/>
        <v>51.17</v>
      </c>
      <c r="D1780" s="78">
        <v>35.82</v>
      </c>
      <c r="E1780" s="64">
        <v>0</v>
      </c>
      <c r="F1780" s="78">
        <v>0</v>
      </c>
      <c r="G1780" s="78">
        <v>0</v>
      </c>
      <c r="H1780" s="78">
        <v>0</v>
      </c>
      <c r="I1780" s="78">
        <v>15.35</v>
      </c>
    </row>
    <row r="1781" spans="1:9" s="208" customFormat="1" ht="14" x14ac:dyDescent="0.3">
      <c r="A1781" s="347"/>
      <c r="B1781" s="348" t="s">
        <v>22</v>
      </c>
      <c r="C1781" s="78">
        <f t="shared" si="384"/>
        <v>51.17</v>
      </c>
      <c r="D1781" s="78">
        <v>35.82</v>
      </c>
      <c r="E1781" s="64">
        <v>0</v>
      </c>
      <c r="F1781" s="78">
        <v>0</v>
      </c>
      <c r="G1781" s="78">
        <v>0</v>
      </c>
      <c r="H1781" s="78">
        <v>0</v>
      </c>
      <c r="I1781" s="78">
        <v>15.35</v>
      </c>
    </row>
    <row r="1782" spans="1:9" s="127" customFormat="1" ht="38" x14ac:dyDescent="0.3">
      <c r="A1782" s="241" t="s">
        <v>270</v>
      </c>
      <c r="B1782" s="63" t="s">
        <v>21</v>
      </c>
      <c r="C1782" s="78">
        <f t="shared" si="384"/>
        <v>65.5</v>
      </c>
      <c r="D1782" s="78">
        <v>65.5</v>
      </c>
      <c r="E1782" s="64">
        <v>0</v>
      </c>
      <c r="F1782" s="78">
        <v>0</v>
      </c>
      <c r="G1782" s="78">
        <v>0</v>
      </c>
      <c r="H1782" s="78">
        <v>0</v>
      </c>
      <c r="I1782" s="78">
        <v>0</v>
      </c>
    </row>
    <row r="1783" spans="1:9" s="127" customFormat="1" ht="13" x14ac:dyDescent="0.3">
      <c r="A1783" s="12"/>
      <c r="B1783" s="62" t="s">
        <v>22</v>
      </c>
      <c r="C1783" s="78">
        <f t="shared" si="384"/>
        <v>65.5</v>
      </c>
      <c r="D1783" s="78">
        <v>65.5</v>
      </c>
      <c r="E1783" s="64">
        <v>0</v>
      </c>
      <c r="F1783" s="78">
        <v>0</v>
      </c>
      <c r="G1783" s="78">
        <v>0</v>
      </c>
      <c r="H1783" s="78">
        <v>0</v>
      </c>
      <c r="I1783" s="78">
        <v>0</v>
      </c>
    </row>
    <row r="1784" spans="1:9" s="206" customFormat="1" ht="28" x14ac:dyDescent="0.3">
      <c r="A1784" s="475" t="s">
        <v>382</v>
      </c>
      <c r="B1784" s="63" t="s">
        <v>21</v>
      </c>
      <c r="C1784" s="78">
        <f t="shared" si="384"/>
        <v>5.95</v>
      </c>
      <c r="D1784" s="78">
        <v>5.95</v>
      </c>
      <c r="E1784" s="64">
        <v>0</v>
      </c>
      <c r="F1784" s="78">
        <v>0</v>
      </c>
      <c r="G1784" s="78">
        <v>0</v>
      </c>
      <c r="H1784" s="78">
        <v>0</v>
      </c>
      <c r="I1784" s="78">
        <v>0</v>
      </c>
    </row>
    <row r="1785" spans="1:9" s="127" customFormat="1" ht="13" x14ac:dyDescent="0.3">
      <c r="A1785" s="12"/>
      <c r="B1785" s="62" t="s">
        <v>22</v>
      </c>
      <c r="C1785" s="78">
        <f t="shared" si="384"/>
        <v>5.95</v>
      </c>
      <c r="D1785" s="78">
        <v>5.95</v>
      </c>
      <c r="E1785" s="64">
        <v>0</v>
      </c>
      <c r="F1785" s="78">
        <v>0</v>
      </c>
      <c r="G1785" s="78">
        <v>0</v>
      </c>
      <c r="H1785" s="78">
        <v>0</v>
      </c>
      <c r="I1785" s="78">
        <v>0</v>
      </c>
    </row>
    <row r="1786" spans="1:9" s="206" customFormat="1" ht="50" x14ac:dyDescent="0.3">
      <c r="A1786" s="358" t="s">
        <v>383</v>
      </c>
      <c r="B1786" s="63" t="s">
        <v>21</v>
      </c>
      <c r="C1786" s="78">
        <f t="shared" si="384"/>
        <v>7.74</v>
      </c>
      <c r="D1786" s="78">
        <v>7.74</v>
      </c>
      <c r="E1786" s="64">
        <v>0</v>
      </c>
      <c r="F1786" s="78">
        <v>0</v>
      </c>
      <c r="G1786" s="78">
        <v>0</v>
      </c>
      <c r="H1786" s="78">
        <v>0</v>
      </c>
      <c r="I1786" s="78">
        <v>0</v>
      </c>
    </row>
    <row r="1787" spans="1:9" s="127" customFormat="1" ht="13" x14ac:dyDescent="0.3">
      <c r="A1787" s="12"/>
      <c r="B1787" s="62" t="s">
        <v>22</v>
      </c>
      <c r="C1787" s="78">
        <f t="shared" si="384"/>
        <v>7.74</v>
      </c>
      <c r="D1787" s="78">
        <v>7.74</v>
      </c>
      <c r="E1787" s="64">
        <v>0</v>
      </c>
      <c r="F1787" s="78">
        <v>0</v>
      </c>
      <c r="G1787" s="78">
        <v>0</v>
      </c>
      <c r="H1787" s="78">
        <v>0</v>
      </c>
      <c r="I1787" s="78">
        <v>0</v>
      </c>
    </row>
    <row r="1788" spans="1:9" s="206" customFormat="1" ht="14" x14ac:dyDescent="0.3">
      <c r="A1788" s="471" t="s">
        <v>580</v>
      </c>
      <c r="B1788" s="63" t="s">
        <v>21</v>
      </c>
      <c r="C1788" s="78">
        <f t="shared" si="384"/>
        <v>1.3</v>
      </c>
      <c r="D1788" s="78">
        <v>1.3</v>
      </c>
      <c r="E1788" s="64">
        <v>0</v>
      </c>
      <c r="F1788" s="78">
        <v>0</v>
      </c>
      <c r="G1788" s="78">
        <v>0</v>
      </c>
      <c r="H1788" s="78">
        <v>0</v>
      </c>
      <c r="I1788" s="78">
        <v>0</v>
      </c>
    </row>
    <row r="1789" spans="1:9" s="127" customFormat="1" ht="13" x14ac:dyDescent="0.3">
      <c r="A1789" s="12"/>
      <c r="B1789" s="62" t="s">
        <v>22</v>
      </c>
      <c r="C1789" s="78">
        <f t="shared" si="384"/>
        <v>1.3</v>
      </c>
      <c r="D1789" s="78">
        <v>1.3</v>
      </c>
      <c r="E1789" s="64">
        <v>0</v>
      </c>
      <c r="F1789" s="78">
        <v>0</v>
      </c>
      <c r="G1789" s="78">
        <v>0</v>
      </c>
      <c r="H1789" s="78">
        <v>0</v>
      </c>
      <c r="I1789" s="78">
        <v>0</v>
      </c>
    </row>
    <row r="1790" spans="1:9" s="206" customFormat="1" ht="30" customHeight="1" x14ac:dyDescent="0.3">
      <c r="A1790" s="472" t="s">
        <v>581</v>
      </c>
      <c r="B1790" s="63" t="s">
        <v>21</v>
      </c>
      <c r="C1790" s="78">
        <f t="shared" si="384"/>
        <v>3</v>
      </c>
      <c r="D1790" s="78">
        <v>0</v>
      </c>
      <c r="E1790" s="64">
        <v>3</v>
      </c>
      <c r="F1790" s="78">
        <v>0</v>
      </c>
      <c r="G1790" s="78">
        <v>0</v>
      </c>
      <c r="H1790" s="78">
        <v>0</v>
      </c>
      <c r="I1790" s="78">
        <v>0</v>
      </c>
    </row>
    <row r="1791" spans="1:9" s="127" customFormat="1" ht="13" x14ac:dyDescent="0.3">
      <c r="A1791" s="12"/>
      <c r="B1791" s="62" t="s">
        <v>22</v>
      </c>
      <c r="C1791" s="78">
        <f t="shared" si="384"/>
        <v>3</v>
      </c>
      <c r="D1791" s="78">
        <v>0</v>
      </c>
      <c r="E1791" s="64">
        <v>3</v>
      </c>
      <c r="F1791" s="78">
        <v>0</v>
      </c>
      <c r="G1791" s="78">
        <v>0</v>
      </c>
      <c r="H1791" s="78">
        <v>0</v>
      </c>
      <c r="I1791" s="78">
        <v>0</v>
      </c>
    </row>
    <row r="1792" spans="1:9" s="206" customFormat="1" ht="14" x14ac:dyDescent="0.3">
      <c r="A1792" s="473" t="s">
        <v>582</v>
      </c>
      <c r="B1792" s="63" t="s">
        <v>21</v>
      </c>
      <c r="C1792" s="78">
        <f t="shared" si="384"/>
        <v>1</v>
      </c>
      <c r="D1792" s="78">
        <v>0</v>
      </c>
      <c r="E1792" s="64">
        <v>1</v>
      </c>
      <c r="F1792" s="78">
        <v>0</v>
      </c>
      <c r="G1792" s="78">
        <v>0</v>
      </c>
      <c r="H1792" s="78">
        <v>0</v>
      </c>
      <c r="I1792" s="78">
        <v>0</v>
      </c>
    </row>
    <row r="1793" spans="1:9" s="127" customFormat="1" ht="13" x14ac:dyDescent="0.3">
      <c r="A1793" s="12"/>
      <c r="B1793" s="62" t="s">
        <v>22</v>
      </c>
      <c r="C1793" s="78">
        <f t="shared" si="384"/>
        <v>1</v>
      </c>
      <c r="D1793" s="78">
        <v>0</v>
      </c>
      <c r="E1793" s="64">
        <v>1</v>
      </c>
      <c r="F1793" s="78">
        <v>0</v>
      </c>
      <c r="G1793" s="78">
        <v>0</v>
      </c>
      <c r="H1793" s="78">
        <v>0</v>
      </c>
      <c r="I1793" s="78">
        <v>0</v>
      </c>
    </row>
    <row r="1794" spans="1:9" s="206" customFormat="1" ht="15" customHeight="1" x14ac:dyDescent="0.3">
      <c r="A1794" s="474" t="s">
        <v>583</v>
      </c>
      <c r="B1794" s="63" t="s">
        <v>21</v>
      </c>
      <c r="C1794" s="78">
        <f t="shared" si="384"/>
        <v>3</v>
      </c>
      <c r="D1794" s="78">
        <v>0</v>
      </c>
      <c r="E1794" s="64">
        <v>3</v>
      </c>
      <c r="F1794" s="78">
        <v>0</v>
      </c>
      <c r="G1794" s="78">
        <v>0</v>
      </c>
      <c r="H1794" s="78">
        <v>0</v>
      </c>
      <c r="I1794" s="78">
        <v>0</v>
      </c>
    </row>
    <row r="1795" spans="1:9" s="127" customFormat="1" ht="13" x14ac:dyDescent="0.3">
      <c r="A1795" s="12"/>
      <c r="B1795" s="62" t="s">
        <v>22</v>
      </c>
      <c r="C1795" s="78">
        <f t="shared" si="384"/>
        <v>3</v>
      </c>
      <c r="D1795" s="78">
        <v>0</v>
      </c>
      <c r="E1795" s="64">
        <v>3</v>
      </c>
      <c r="F1795" s="78">
        <v>0</v>
      </c>
      <c r="G1795" s="78">
        <v>0</v>
      </c>
      <c r="H1795" s="78">
        <v>0</v>
      </c>
      <c r="I1795" s="78">
        <v>0</v>
      </c>
    </row>
    <row r="1796" spans="1:9" s="206" customFormat="1" ht="28" x14ac:dyDescent="0.3">
      <c r="A1796" s="469" t="s">
        <v>584</v>
      </c>
      <c r="B1796" s="63" t="s">
        <v>21</v>
      </c>
      <c r="C1796" s="78">
        <f t="shared" si="384"/>
        <v>2</v>
      </c>
      <c r="D1796" s="78">
        <v>0</v>
      </c>
      <c r="E1796" s="64">
        <v>2</v>
      </c>
      <c r="F1796" s="78">
        <v>0</v>
      </c>
      <c r="G1796" s="78">
        <v>0</v>
      </c>
      <c r="H1796" s="78">
        <v>0</v>
      </c>
      <c r="I1796" s="78">
        <v>0</v>
      </c>
    </row>
    <row r="1797" spans="1:9" s="127" customFormat="1" ht="13" x14ac:dyDescent="0.3">
      <c r="A1797" s="12"/>
      <c r="B1797" s="62" t="s">
        <v>22</v>
      </c>
      <c r="C1797" s="78">
        <f t="shared" si="384"/>
        <v>2</v>
      </c>
      <c r="D1797" s="78">
        <v>0</v>
      </c>
      <c r="E1797" s="64">
        <v>2</v>
      </c>
      <c r="F1797" s="78">
        <v>0</v>
      </c>
      <c r="G1797" s="78">
        <v>0</v>
      </c>
      <c r="H1797" s="78">
        <v>0</v>
      </c>
      <c r="I1797" s="78">
        <v>0</v>
      </c>
    </row>
    <row r="1798" spans="1:9" s="206" customFormat="1" ht="16.5" customHeight="1" x14ac:dyDescent="0.3">
      <c r="A1798" s="470" t="s">
        <v>585</v>
      </c>
      <c r="B1798" s="63" t="s">
        <v>21</v>
      </c>
      <c r="C1798" s="78">
        <f t="shared" si="384"/>
        <v>35</v>
      </c>
      <c r="D1798" s="78">
        <v>0</v>
      </c>
      <c r="E1798" s="64">
        <v>35</v>
      </c>
      <c r="F1798" s="78">
        <v>0</v>
      </c>
      <c r="G1798" s="78">
        <v>0</v>
      </c>
      <c r="H1798" s="78">
        <v>0</v>
      </c>
      <c r="I1798" s="78">
        <v>0</v>
      </c>
    </row>
    <row r="1799" spans="1:9" s="127" customFormat="1" ht="13" x14ac:dyDescent="0.3">
      <c r="A1799" s="12"/>
      <c r="B1799" s="62" t="s">
        <v>22</v>
      </c>
      <c r="C1799" s="78">
        <f t="shared" si="384"/>
        <v>35</v>
      </c>
      <c r="D1799" s="78">
        <v>0</v>
      </c>
      <c r="E1799" s="64">
        <v>35</v>
      </c>
      <c r="F1799" s="78">
        <v>0</v>
      </c>
      <c r="G1799" s="78">
        <v>0</v>
      </c>
      <c r="H1799" s="78">
        <v>0</v>
      </c>
      <c r="I1799" s="78">
        <v>0</v>
      </c>
    </row>
    <row r="1800" spans="1:9" s="206" customFormat="1" ht="14" x14ac:dyDescent="0.3">
      <c r="A1800" s="465" t="s">
        <v>586</v>
      </c>
      <c r="B1800" s="63" t="s">
        <v>21</v>
      </c>
      <c r="C1800" s="78">
        <f t="shared" si="384"/>
        <v>1</v>
      </c>
      <c r="D1800" s="78">
        <v>0</v>
      </c>
      <c r="E1800" s="64">
        <v>1</v>
      </c>
      <c r="F1800" s="78">
        <v>0</v>
      </c>
      <c r="G1800" s="78">
        <v>0</v>
      </c>
      <c r="H1800" s="78">
        <v>0</v>
      </c>
      <c r="I1800" s="78">
        <v>0</v>
      </c>
    </row>
    <row r="1801" spans="1:9" s="127" customFormat="1" ht="13" x14ac:dyDescent="0.3">
      <c r="A1801" s="12"/>
      <c r="B1801" s="62" t="s">
        <v>22</v>
      </c>
      <c r="C1801" s="78">
        <f t="shared" si="384"/>
        <v>1</v>
      </c>
      <c r="D1801" s="78">
        <v>0</v>
      </c>
      <c r="E1801" s="64">
        <v>1</v>
      </c>
      <c r="F1801" s="78">
        <v>0</v>
      </c>
      <c r="G1801" s="78">
        <v>0</v>
      </c>
      <c r="H1801" s="78">
        <v>0</v>
      </c>
      <c r="I1801" s="78">
        <v>0</v>
      </c>
    </row>
    <row r="1802" spans="1:9" s="206" customFormat="1" ht="14.25" customHeight="1" x14ac:dyDescent="0.3">
      <c r="A1802" s="465" t="s">
        <v>587</v>
      </c>
      <c r="B1802" s="63" t="s">
        <v>21</v>
      </c>
      <c r="C1802" s="78">
        <f t="shared" si="384"/>
        <v>3</v>
      </c>
      <c r="D1802" s="78">
        <v>0</v>
      </c>
      <c r="E1802" s="64">
        <v>3</v>
      </c>
      <c r="F1802" s="78">
        <v>0</v>
      </c>
      <c r="G1802" s="78">
        <v>0</v>
      </c>
      <c r="H1802" s="78">
        <v>0</v>
      </c>
      <c r="I1802" s="78">
        <v>0</v>
      </c>
    </row>
    <row r="1803" spans="1:9" s="127" customFormat="1" ht="13" x14ac:dyDescent="0.3">
      <c r="A1803" s="12"/>
      <c r="B1803" s="62" t="s">
        <v>22</v>
      </c>
      <c r="C1803" s="78">
        <f t="shared" si="384"/>
        <v>3</v>
      </c>
      <c r="D1803" s="78">
        <v>0</v>
      </c>
      <c r="E1803" s="64">
        <v>3</v>
      </c>
      <c r="F1803" s="78">
        <v>0</v>
      </c>
      <c r="G1803" s="78">
        <v>0</v>
      </c>
      <c r="H1803" s="78">
        <v>0</v>
      </c>
      <c r="I1803" s="78">
        <v>0</v>
      </c>
    </row>
    <row r="1804" spans="1:9" s="206" customFormat="1" ht="28" x14ac:dyDescent="0.3">
      <c r="A1804" s="464" t="s">
        <v>588</v>
      </c>
      <c r="B1804" s="63" t="s">
        <v>21</v>
      </c>
      <c r="C1804" s="78">
        <f t="shared" si="384"/>
        <v>2</v>
      </c>
      <c r="D1804" s="78">
        <v>0</v>
      </c>
      <c r="E1804" s="64">
        <v>2</v>
      </c>
      <c r="F1804" s="78">
        <v>0</v>
      </c>
      <c r="G1804" s="78">
        <v>0</v>
      </c>
      <c r="H1804" s="78">
        <v>0</v>
      </c>
      <c r="I1804" s="78">
        <v>0</v>
      </c>
    </row>
    <row r="1805" spans="1:9" s="127" customFormat="1" ht="13" x14ac:dyDescent="0.3">
      <c r="A1805" s="12"/>
      <c r="B1805" s="62" t="s">
        <v>22</v>
      </c>
      <c r="C1805" s="78">
        <f t="shared" si="384"/>
        <v>2</v>
      </c>
      <c r="D1805" s="78">
        <v>0</v>
      </c>
      <c r="E1805" s="64">
        <v>2</v>
      </c>
      <c r="F1805" s="78">
        <v>0</v>
      </c>
      <c r="G1805" s="78">
        <v>0</v>
      </c>
      <c r="H1805" s="78">
        <v>0</v>
      </c>
      <c r="I1805" s="78">
        <v>0</v>
      </c>
    </row>
    <row r="1806" spans="1:9" s="206" customFormat="1" ht="15.75" customHeight="1" x14ac:dyDescent="0.3">
      <c r="A1806" s="465" t="s">
        <v>589</v>
      </c>
      <c r="B1806" s="63" t="s">
        <v>21</v>
      </c>
      <c r="C1806" s="78">
        <f t="shared" si="384"/>
        <v>35</v>
      </c>
      <c r="D1806" s="78">
        <v>0</v>
      </c>
      <c r="E1806" s="64">
        <v>35</v>
      </c>
      <c r="F1806" s="78">
        <v>0</v>
      </c>
      <c r="G1806" s="78">
        <v>0</v>
      </c>
      <c r="H1806" s="78">
        <v>0</v>
      </c>
      <c r="I1806" s="78">
        <v>0</v>
      </c>
    </row>
    <row r="1807" spans="1:9" s="127" customFormat="1" ht="13" x14ac:dyDescent="0.3">
      <c r="A1807" s="12"/>
      <c r="B1807" s="62" t="s">
        <v>22</v>
      </c>
      <c r="C1807" s="78">
        <f t="shared" si="384"/>
        <v>35</v>
      </c>
      <c r="D1807" s="78">
        <v>0</v>
      </c>
      <c r="E1807" s="64">
        <v>35</v>
      </c>
      <c r="F1807" s="78">
        <v>0</v>
      </c>
      <c r="G1807" s="78">
        <v>0</v>
      </c>
      <c r="H1807" s="78">
        <v>0</v>
      </c>
      <c r="I1807" s="78">
        <v>0</v>
      </c>
    </row>
    <row r="1808" spans="1:9" s="206" customFormat="1" ht="14" x14ac:dyDescent="0.3">
      <c r="A1808" s="465" t="s">
        <v>590</v>
      </c>
      <c r="B1808" s="63" t="s">
        <v>21</v>
      </c>
      <c r="C1808" s="78">
        <f t="shared" si="384"/>
        <v>3</v>
      </c>
      <c r="D1808" s="78">
        <v>0</v>
      </c>
      <c r="E1808" s="64">
        <v>3</v>
      </c>
      <c r="F1808" s="78">
        <v>0</v>
      </c>
      <c r="G1808" s="78">
        <v>0</v>
      </c>
      <c r="H1808" s="78">
        <v>0</v>
      </c>
      <c r="I1808" s="78">
        <v>0</v>
      </c>
    </row>
    <row r="1809" spans="1:9" s="127" customFormat="1" ht="13" x14ac:dyDescent="0.3">
      <c r="A1809" s="12"/>
      <c r="B1809" s="62" t="s">
        <v>22</v>
      </c>
      <c r="C1809" s="78">
        <f t="shared" si="384"/>
        <v>3</v>
      </c>
      <c r="D1809" s="78">
        <v>0</v>
      </c>
      <c r="E1809" s="64">
        <v>3</v>
      </c>
      <c r="F1809" s="78">
        <v>0</v>
      </c>
      <c r="G1809" s="78">
        <v>0</v>
      </c>
      <c r="H1809" s="78">
        <v>0</v>
      </c>
      <c r="I1809" s="78">
        <v>0</v>
      </c>
    </row>
    <row r="1810" spans="1:9" s="206" customFormat="1" ht="14.25" customHeight="1" x14ac:dyDescent="0.3">
      <c r="A1810" s="465" t="s">
        <v>591</v>
      </c>
      <c r="B1810" s="63" t="s">
        <v>21</v>
      </c>
      <c r="C1810" s="78">
        <f t="shared" si="384"/>
        <v>6</v>
      </c>
      <c r="D1810" s="78">
        <v>0</v>
      </c>
      <c r="E1810" s="64">
        <v>6</v>
      </c>
      <c r="F1810" s="78">
        <v>0</v>
      </c>
      <c r="G1810" s="78">
        <v>0</v>
      </c>
      <c r="H1810" s="78">
        <v>0</v>
      </c>
      <c r="I1810" s="78">
        <v>0</v>
      </c>
    </row>
    <row r="1811" spans="1:9" s="127" customFormat="1" ht="13" x14ac:dyDescent="0.3">
      <c r="A1811" s="12"/>
      <c r="B1811" s="62" t="s">
        <v>22</v>
      </c>
      <c r="C1811" s="78">
        <f t="shared" si="384"/>
        <v>6</v>
      </c>
      <c r="D1811" s="78">
        <v>0</v>
      </c>
      <c r="E1811" s="64">
        <v>6</v>
      </c>
      <c r="F1811" s="78">
        <v>0</v>
      </c>
      <c r="G1811" s="78">
        <v>0</v>
      </c>
      <c r="H1811" s="78">
        <v>0</v>
      </c>
      <c r="I1811" s="78">
        <v>0</v>
      </c>
    </row>
    <row r="1812" spans="1:9" s="206" customFormat="1" ht="28" x14ac:dyDescent="0.3">
      <c r="A1812" s="468" t="s">
        <v>592</v>
      </c>
      <c r="B1812" s="63" t="s">
        <v>21</v>
      </c>
      <c r="C1812" s="78">
        <f t="shared" si="384"/>
        <v>4</v>
      </c>
      <c r="D1812" s="78">
        <v>0</v>
      </c>
      <c r="E1812" s="64">
        <v>4</v>
      </c>
      <c r="F1812" s="78">
        <v>0</v>
      </c>
      <c r="G1812" s="78">
        <v>0</v>
      </c>
      <c r="H1812" s="78">
        <v>0</v>
      </c>
      <c r="I1812" s="78">
        <v>0</v>
      </c>
    </row>
    <row r="1813" spans="1:9" s="127" customFormat="1" ht="13" x14ac:dyDescent="0.3">
      <c r="A1813" s="12"/>
      <c r="B1813" s="62" t="s">
        <v>22</v>
      </c>
      <c r="C1813" s="78">
        <f t="shared" si="384"/>
        <v>4</v>
      </c>
      <c r="D1813" s="78">
        <v>0</v>
      </c>
      <c r="E1813" s="64">
        <v>4</v>
      </c>
      <c r="F1813" s="78">
        <v>0</v>
      </c>
      <c r="G1813" s="78">
        <v>0</v>
      </c>
      <c r="H1813" s="78">
        <v>0</v>
      </c>
      <c r="I1813" s="78">
        <v>0</v>
      </c>
    </row>
    <row r="1814" spans="1:9" s="206" customFormat="1" ht="15.75" customHeight="1" x14ac:dyDescent="0.3">
      <c r="A1814" s="465" t="s">
        <v>593</v>
      </c>
      <c r="B1814" s="63" t="s">
        <v>21</v>
      </c>
      <c r="C1814" s="78">
        <f t="shared" si="384"/>
        <v>140</v>
      </c>
      <c r="D1814" s="78">
        <v>0</v>
      </c>
      <c r="E1814" s="64">
        <v>140</v>
      </c>
      <c r="F1814" s="78">
        <v>0</v>
      </c>
      <c r="G1814" s="78">
        <v>0</v>
      </c>
      <c r="H1814" s="78">
        <v>0</v>
      </c>
      <c r="I1814" s="78">
        <v>0</v>
      </c>
    </row>
    <row r="1815" spans="1:9" s="127" customFormat="1" ht="13" x14ac:dyDescent="0.3">
      <c r="A1815" s="12"/>
      <c r="B1815" s="62" t="s">
        <v>22</v>
      </c>
      <c r="C1815" s="78">
        <f t="shared" si="384"/>
        <v>140</v>
      </c>
      <c r="D1815" s="78">
        <v>0</v>
      </c>
      <c r="E1815" s="64">
        <v>140</v>
      </c>
      <c r="F1815" s="78">
        <v>0</v>
      </c>
      <c r="G1815" s="78">
        <v>0</v>
      </c>
      <c r="H1815" s="78">
        <v>0</v>
      </c>
      <c r="I1815" s="78">
        <v>0</v>
      </c>
    </row>
    <row r="1816" spans="1:9" s="206" customFormat="1" ht="14" x14ac:dyDescent="0.3">
      <c r="A1816" s="465" t="s">
        <v>594</v>
      </c>
      <c r="B1816" s="63" t="s">
        <v>21</v>
      </c>
      <c r="C1816" s="78">
        <f t="shared" si="384"/>
        <v>1</v>
      </c>
      <c r="D1816" s="78">
        <v>0</v>
      </c>
      <c r="E1816" s="64">
        <v>1</v>
      </c>
      <c r="F1816" s="78">
        <v>0</v>
      </c>
      <c r="G1816" s="78">
        <v>0</v>
      </c>
      <c r="H1816" s="78">
        <v>0</v>
      </c>
      <c r="I1816" s="78">
        <v>0</v>
      </c>
    </row>
    <row r="1817" spans="1:9" s="127" customFormat="1" ht="13" x14ac:dyDescent="0.3">
      <c r="A1817" s="12"/>
      <c r="B1817" s="62" t="s">
        <v>22</v>
      </c>
      <c r="C1817" s="78">
        <f t="shared" si="384"/>
        <v>1</v>
      </c>
      <c r="D1817" s="78">
        <v>0</v>
      </c>
      <c r="E1817" s="64">
        <v>1</v>
      </c>
      <c r="F1817" s="78">
        <v>0</v>
      </c>
      <c r="G1817" s="78">
        <v>0</v>
      </c>
      <c r="H1817" s="78">
        <v>0</v>
      </c>
      <c r="I1817" s="78">
        <v>0</v>
      </c>
    </row>
    <row r="1818" spans="1:9" s="206" customFormat="1" ht="14.25" customHeight="1" x14ac:dyDescent="0.3">
      <c r="A1818" s="466" t="s">
        <v>595</v>
      </c>
      <c r="B1818" s="63" t="s">
        <v>21</v>
      </c>
      <c r="C1818" s="78">
        <f t="shared" si="384"/>
        <v>2</v>
      </c>
      <c r="D1818" s="78">
        <v>0</v>
      </c>
      <c r="E1818" s="64">
        <v>2</v>
      </c>
      <c r="F1818" s="78">
        <v>0</v>
      </c>
      <c r="G1818" s="78">
        <v>0</v>
      </c>
      <c r="H1818" s="78">
        <v>0</v>
      </c>
      <c r="I1818" s="78">
        <v>0</v>
      </c>
    </row>
    <row r="1819" spans="1:9" s="127" customFormat="1" ht="13" x14ac:dyDescent="0.3">
      <c r="A1819" s="12"/>
      <c r="B1819" s="62" t="s">
        <v>22</v>
      </c>
      <c r="C1819" s="78">
        <f t="shared" si="384"/>
        <v>2</v>
      </c>
      <c r="D1819" s="78">
        <v>0</v>
      </c>
      <c r="E1819" s="64">
        <v>2</v>
      </c>
      <c r="F1819" s="78">
        <v>0</v>
      </c>
      <c r="G1819" s="78">
        <v>0</v>
      </c>
      <c r="H1819" s="78">
        <v>0</v>
      </c>
      <c r="I1819" s="78">
        <v>0</v>
      </c>
    </row>
    <row r="1820" spans="1:9" s="206" customFormat="1" ht="14" x14ac:dyDescent="0.3">
      <c r="A1820" s="466" t="s">
        <v>596</v>
      </c>
      <c r="B1820" s="63" t="s">
        <v>21</v>
      </c>
      <c r="C1820" s="78">
        <f t="shared" si="384"/>
        <v>2</v>
      </c>
      <c r="D1820" s="78">
        <v>0</v>
      </c>
      <c r="E1820" s="64">
        <v>2</v>
      </c>
      <c r="F1820" s="78">
        <v>0</v>
      </c>
      <c r="G1820" s="78">
        <v>0</v>
      </c>
      <c r="H1820" s="78">
        <v>0</v>
      </c>
      <c r="I1820" s="78">
        <v>0</v>
      </c>
    </row>
    <row r="1821" spans="1:9" s="127" customFormat="1" ht="13" x14ac:dyDescent="0.3">
      <c r="A1821" s="12" t="s">
        <v>286</v>
      </c>
      <c r="B1821" s="62" t="s">
        <v>22</v>
      </c>
      <c r="C1821" s="78">
        <f t="shared" si="384"/>
        <v>2</v>
      </c>
      <c r="D1821" s="78">
        <v>0</v>
      </c>
      <c r="E1821" s="64">
        <v>2</v>
      </c>
      <c r="F1821" s="78">
        <v>0</v>
      </c>
      <c r="G1821" s="78">
        <v>0</v>
      </c>
      <c r="H1821" s="78">
        <v>0</v>
      </c>
      <c r="I1821" s="78">
        <v>0</v>
      </c>
    </row>
    <row r="1822" spans="1:9" s="206" customFormat="1" ht="15.75" customHeight="1" x14ac:dyDescent="0.3">
      <c r="A1822" s="467" t="s">
        <v>597</v>
      </c>
      <c r="B1822" s="63" t="s">
        <v>21</v>
      </c>
      <c r="C1822" s="78">
        <f t="shared" si="384"/>
        <v>4</v>
      </c>
      <c r="D1822" s="78">
        <v>0</v>
      </c>
      <c r="E1822" s="64">
        <v>4</v>
      </c>
      <c r="F1822" s="78">
        <v>0</v>
      </c>
      <c r="G1822" s="78">
        <v>0</v>
      </c>
      <c r="H1822" s="78">
        <v>0</v>
      </c>
      <c r="I1822" s="78">
        <v>0</v>
      </c>
    </row>
    <row r="1823" spans="1:9" s="127" customFormat="1" ht="13" x14ac:dyDescent="0.3">
      <c r="A1823" s="12"/>
      <c r="B1823" s="62" t="s">
        <v>22</v>
      </c>
      <c r="C1823" s="78">
        <f t="shared" si="384"/>
        <v>4</v>
      </c>
      <c r="D1823" s="78">
        <v>0</v>
      </c>
      <c r="E1823" s="64">
        <v>4</v>
      </c>
      <c r="F1823" s="78">
        <v>0</v>
      </c>
      <c r="G1823" s="78">
        <v>0</v>
      </c>
      <c r="H1823" s="78">
        <v>0</v>
      </c>
      <c r="I1823" s="78">
        <v>0</v>
      </c>
    </row>
    <row r="1824" spans="1:9" s="206" customFormat="1" ht="28" x14ac:dyDescent="0.3">
      <c r="A1824" s="464" t="s">
        <v>598</v>
      </c>
      <c r="B1824" s="63" t="s">
        <v>21</v>
      </c>
      <c r="C1824" s="78">
        <f t="shared" si="384"/>
        <v>77</v>
      </c>
      <c r="D1824" s="78">
        <v>0</v>
      </c>
      <c r="E1824" s="64">
        <v>77</v>
      </c>
      <c r="F1824" s="78">
        <v>0</v>
      </c>
      <c r="G1824" s="78">
        <v>0</v>
      </c>
      <c r="H1824" s="78">
        <v>0</v>
      </c>
      <c r="I1824" s="78">
        <v>0</v>
      </c>
    </row>
    <row r="1825" spans="1:9" s="127" customFormat="1" ht="13" x14ac:dyDescent="0.3">
      <c r="A1825" s="12"/>
      <c r="B1825" s="62" t="s">
        <v>22</v>
      </c>
      <c r="C1825" s="78">
        <f t="shared" si="384"/>
        <v>77</v>
      </c>
      <c r="D1825" s="78">
        <v>0</v>
      </c>
      <c r="E1825" s="64">
        <v>77</v>
      </c>
      <c r="F1825" s="78">
        <v>0</v>
      </c>
      <c r="G1825" s="78">
        <v>0</v>
      </c>
      <c r="H1825" s="78">
        <v>0</v>
      </c>
      <c r="I1825" s="78">
        <v>0</v>
      </c>
    </row>
    <row r="1826" spans="1:9" s="206" customFormat="1" ht="14" x14ac:dyDescent="0.3">
      <c r="A1826" s="465" t="s">
        <v>599</v>
      </c>
      <c r="B1826" s="63" t="s">
        <v>21</v>
      </c>
      <c r="C1826" s="78">
        <f t="shared" si="384"/>
        <v>3</v>
      </c>
      <c r="D1826" s="78">
        <v>0</v>
      </c>
      <c r="E1826" s="64">
        <v>3</v>
      </c>
      <c r="F1826" s="78">
        <v>0</v>
      </c>
      <c r="G1826" s="78">
        <v>0</v>
      </c>
      <c r="H1826" s="78">
        <v>0</v>
      </c>
      <c r="I1826" s="78">
        <v>0</v>
      </c>
    </row>
    <row r="1827" spans="1:9" s="127" customFormat="1" ht="13" x14ac:dyDescent="0.3">
      <c r="A1827" s="12"/>
      <c r="B1827" s="62" t="s">
        <v>22</v>
      </c>
      <c r="C1827" s="78">
        <f t="shared" si="384"/>
        <v>3</v>
      </c>
      <c r="D1827" s="78">
        <v>0</v>
      </c>
      <c r="E1827" s="64">
        <v>3</v>
      </c>
      <c r="F1827" s="78">
        <v>0</v>
      </c>
      <c r="G1827" s="78">
        <v>0</v>
      </c>
      <c r="H1827" s="78">
        <v>0</v>
      </c>
      <c r="I1827" s="78">
        <v>0</v>
      </c>
    </row>
    <row r="1828" spans="1:9" s="206" customFormat="1" ht="15.75" customHeight="1" x14ac:dyDescent="0.3">
      <c r="A1828" s="465" t="s">
        <v>600</v>
      </c>
      <c r="B1828" s="63" t="s">
        <v>21</v>
      </c>
      <c r="C1828" s="78">
        <f t="shared" si="384"/>
        <v>3</v>
      </c>
      <c r="D1828" s="78">
        <v>0</v>
      </c>
      <c r="E1828" s="64">
        <v>3</v>
      </c>
      <c r="F1828" s="78">
        <v>0</v>
      </c>
      <c r="G1828" s="78">
        <v>0</v>
      </c>
      <c r="H1828" s="78">
        <v>0</v>
      </c>
      <c r="I1828" s="78">
        <v>0</v>
      </c>
    </row>
    <row r="1829" spans="1:9" s="127" customFormat="1" ht="13" x14ac:dyDescent="0.3">
      <c r="A1829" s="12"/>
      <c r="B1829" s="62" t="s">
        <v>22</v>
      </c>
      <c r="C1829" s="78">
        <f t="shared" si="384"/>
        <v>3</v>
      </c>
      <c r="D1829" s="78">
        <v>0</v>
      </c>
      <c r="E1829" s="64">
        <v>3</v>
      </c>
      <c r="F1829" s="78">
        <v>0</v>
      </c>
      <c r="G1829" s="78">
        <v>0</v>
      </c>
      <c r="H1829" s="78">
        <v>0</v>
      </c>
      <c r="I1829" s="78">
        <v>0</v>
      </c>
    </row>
    <row r="1830" spans="1:9" s="206" customFormat="1" ht="14" x14ac:dyDescent="0.3">
      <c r="A1830" s="463" t="s">
        <v>601</v>
      </c>
      <c r="B1830" s="63" t="s">
        <v>21</v>
      </c>
      <c r="C1830" s="78">
        <f t="shared" si="384"/>
        <v>3</v>
      </c>
      <c r="D1830" s="78">
        <v>0</v>
      </c>
      <c r="E1830" s="64">
        <v>3</v>
      </c>
      <c r="F1830" s="78">
        <v>0</v>
      </c>
      <c r="G1830" s="78">
        <v>0</v>
      </c>
      <c r="H1830" s="78">
        <v>0</v>
      </c>
      <c r="I1830" s="78">
        <v>0</v>
      </c>
    </row>
    <row r="1831" spans="1:9" s="127" customFormat="1" ht="14" x14ac:dyDescent="0.3">
      <c r="A1831" s="394"/>
      <c r="B1831" s="62" t="s">
        <v>22</v>
      </c>
      <c r="C1831" s="78">
        <f t="shared" si="384"/>
        <v>3</v>
      </c>
      <c r="D1831" s="78">
        <v>0</v>
      </c>
      <c r="E1831" s="64">
        <v>3</v>
      </c>
      <c r="F1831" s="78">
        <v>0</v>
      </c>
      <c r="G1831" s="78">
        <v>0</v>
      </c>
      <c r="H1831" s="78">
        <v>0</v>
      </c>
      <c r="I1831" s="78">
        <v>0</v>
      </c>
    </row>
    <row r="1832" spans="1:9" s="206" customFormat="1" ht="27.75" customHeight="1" x14ac:dyDescent="0.3">
      <c r="A1832" s="463" t="s">
        <v>602</v>
      </c>
      <c r="B1832" s="63" t="s">
        <v>21</v>
      </c>
      <c r="C1832" s="78">
        <f t="shared" si="384"/>
        <v>42</v>
      </c>
      <c r="D1832" s="78">
        <v>0</v>
      </c>
      <c r="E1832" s="64">
        <v>42</v>
      </c>
      <c r="F1832" s="78">
        <v>0</v>
      </c>
      <c r="G1832" s="78">
        <v>0</v>
      </c>
      <c r="H1832" s="78">
        <v>0</v>
      </c>
      <c r="I1832" s="78">
        <v>0</v>
      </c>
    </row>
    <row r="1833" spans="1:9" s="127" customFormat="1" ht="14" x14ac:dyDescent="0.3">
      <c r="A1833" s="395"/>
      <c r="B1833" s="62" t="s">
        <v>22</v>
      </c>
      <c r="C1833" s="78">
        <f t="shared" si="384"/>
        <v>42</v>
      </c>
      <c r="D1833" s="78">
        <v>0</v>
      </c>
      <c r="E1833" s="64">
        <v>42</v>
      </c>
      <c r="F1833" s="78">
        <v>0</v>
      </c>
      <c r="G1833" s="78">
        <v>0</v>
      </c>
      <c r="H1833" s="78">
        <v>0</v>
      </c>
      <c r="I1833" s="78">
        <v>0</v>
      </c>
    </row>
    <row r="1834" spans="1:9" s="206" customFormat="1" ht="15.75" customHeight="1" x14ac:dyDescent="0.3">
      <c r="A1834" s="463" t="s">
        <v>603</v>
      </c>
      <c r="B1834" s="63" t="s">
        <v>21</v>
      </c>
      <c r="C1834" s="78">
        <f t="shared" si="384"/>
        <v>3</v>
      </c>
      <c r="D1834" s="78">
        <v>0</v>
      </c>
      <c r="E1834" s="64">
        <v>3</v>
      </c>
      <c r="F1834" s="78">
        <v>0</v>
      </c>
      <c r="G1834" s="78">
        <v>0</v>
      </c>
      <c r="H1834" s="78">
        <v>0</v>
      </c>
      <c r="I1834" s="78">
        <v>0</v>
      </c>
    </row>
    <row r="1835" spans="1:9" s="127" customFormat="1" ht="14" x14ac:dyDescent="0.3">
      <c r="A1835" s="394"/>
      <c r="B1835" s="62" t="s">
        <v>22</v>
      </c>
      <c r="C1835" s="78">
        <f t="shared" si="384"/>
        <v>3</v>
      </c>
      <c r="D1835" s="78">
        <v>0</v>
      </c>
      <c r="E1835" s="64">
        <v>3</v>
      </c>
      <c r="F1835" s="78">
        <v>0</v>
      </c>
      <c r="G1835" s="78">
        <v>0</v>
      </c>
      <c r="H1835" s="78">
        <v>0</v>
      </c>
      <c r="I1835" s="78">
        <v>0</v>
      </c>
    </row>
    <row r="1836" spans="1:9" s="206" customFormat="1" ht="14" x14ac:dyDescent="0.3">
      <c r="A1836" s="463" t="s">
        <v>604</v>
      </c>
      <c r="B1836" s="63" t="s">
        <v>21</v>
      </c>
      <c r="C1836" s="78">
        <f t="shared" si="384"/>
        <v>3</v>
      </c>
      <c r="D1836" s="78">
        <v>0</v>
      </c>
      <c r="E1836" s="64">
        <v>3</v>
      </c>
      <c r="F1836" s="78">
        <v>0</v>
      </c>
      <c r="G1836" s="78">
        <v>0</v>
      </c>
      <c r="H1836" s="78">
        <v>0</v>
      </c>
      <c r="I1836" s="78">
        <v>0</v>
      </c>
    </row>
    <row r="1837" spans="1:9" s="127" customFormat="1" ht="14" x14ac:dyDescent="0.3">
      <c r="A1837" s="394"/>
      <c r="B1837" s="62" t="s">
        <v>22</v>
      </c>
      <c r="C1837" s="78">
        <f t="shared" si="384"/>
        <v>3</v>
      </c>
      <c r="D1837" s="78">
        <v>0</v>
      </c>
      <c r="E1837" s="64">
        <v>3</v>
      </c>
      <c r="F1837" s="78">
        <v>0</v>
      </c>
      <c r="G1837" s="78">
        <v>0</v>
      </c>
      <c r="H1837" s="78">
        <v>0</v>
      </c>
      <c r="I1837" s="78">
        <v>0</v>
      </c>
    </row>
    <row r="1838" spans="1:9" s="206" customFormat="1" ht="14" x14ac:dyDescent="0.3">
      <c r="A1838" s="463" t="s">
        <v>605</v>
      </c>
      <c r="B1838" s="63" t="s">
        <v>21</v>
      </c>
      <c r="C1838" s="78">
        <f t="shared" si="384"/>
        <v>2</v>
      </c>
      <c r="D1838" s="78">
        <v>0</v>
      </c>
      <c r="E1838" s="64">
        <v>2</v>
      </c>
      <c r="F1838" s="78">
        <v>0</v>
      </c>
      <c r="G1838" s="78">
        <v>0</v>
      </c>
      <c r="H1838" s="78">
        <v>0</v>
      </c>
      <c r="I1838" s="78">
        <v>0</v>
      </c>
    </row>
    <row r="1839" spans="1:9" s="127" customFormat="1" ht="14" x14ac:dyDescent="0.3">
      <c r="A1839" s="394"/>
      <c r="B1839" s="62" t="s">
        <v>22</v>
      </c>
      <c r="C1839" s="78">
        <f t="shared" si="384"/>
        <v>2</v>
      </c>
      <c r="D1839" s="78">
        <v>0</v>
      </c>
      <c r="E1839" s="64">
        <v>2</v>
      </c>
      <c r="F1839" s="78">
        <v>0</v>
      </c>
      <c r="G1839" s="78">
        <v>0</v>
      </c>
      <c r="H1839" s="78">
        <v>0</v>
      </c>
      <c r="I1839" s="78">
        <v>0</v>
      </c>
    </row>
    <row r="1840" spans="1:9" s="206" customFormat="1" ht="15.75" customHeight="1" x14ac:dyDescent="0.3">
      <c r="A1840" s="463" t="s">
        <v>606</v>
      </c>
      <c r="B1840" s="63" t="s">
        <v>21</v>
      </c>
      <c r="C1840" s="78">
        <f t="shared" si="384"/>
        <v>3</v>
      </c>
      <c r="D1840" s="78">
        <v>0</v>
      </c>
      <c r="E1840" s="64">
        <v>3</v>
      </c>
      <c r="F1840" s="78">
        <v>0</v>
      </c>
      <c r="G1840" s="78">
        <v>0</v>
      </c>
      <c r="H1840" s="78">
        <v>0</v>
      </c>
      <c r="I1840" s="78">
        <v>0</v>
      </c>
    </row>
    <row r="1841" spans="1:9" s="127" customFormat="1" ht="14" x14ac:dyDescent="0.3">
      <c r="A1841" s="394"/>
      <c r="B1841" s="62" t="s">
        <v>22</v>
      </c>
      <c r="C1841" s="78">
        <f t="shared" si="384"/>
        <v>3</v>
      </c>
      <c r="D1841" s="78">
        <v>0</v>
      </c>
      <c r="E1841" s="64">
        <v>3</v>
      </c>
      <c r="F1841" s="78">
        <v>0</v>
      </c>
      <c r="G1841" s="78">
        <v>0</v>
      </c>
      <c r="H1841" s="78">
        <v>0</v>
      </c>
      <c r="I1841" s="78">
        <v>0</v>
      </c>
    </row>
    <row r="1842" spans="1:9" s="206" customFormat="1" ht="14" x14ac:dyDescent="0.3">
      <c r="A1842" s="463" t="s">
        <v>607</v>
      </c>
      <c r="B1842" s="63" t="s">
        <v>21</v>
      </c>
      <c r="C1842" s="78">
        <f t="shared" si="384"/>
        <v>2</v>
      </c>
      <c r="D1842" s="78">
        <v>0</v>
      </c>
      <c r="E1842" s="64">
        <v>2</v>
      </c>
      <c r="F1842" s="78">
        <v>0</v>
      </c>
      <c r="G1842" s="78">
        <v>0</v>
      </c>
      <c r="H1842" s="78">
        <v>0</v>
      </c>
      <c r="I1842" s="78">
        <v>0</v>
      </c>
    </row>
    <row r="1843" spans="1:9" s="127" customFormat="1" ht="14" x14ac:dyDescent="0.3">
      <c r="A1843" s="394"/>
      <c r="B1843" s="62" t="s">
        <v>22</v>
      </c>
      <c r="C1843" s="78">
        <f t="shared" si="384"/>
        <v>2</v>
      </c>
      <c r="D1843" s="78">
        <v>0</v>
      </c>
      <c r="E1843" s="64">
        <v>2</v>
      </c>
      <c r="F1843" s="78">
        <v>0</v>
      </c>
      <c r="G1843" s="78">
        <v>0</v>
      </c>
      <c r="H1843" s="78">
        <v>0</v>
      </c>
      <c r="I1843" s="78">
        <v>0</v>
      </c>
    </row>
    <row r="1844" spans="1:9" s="206" customFormat="1" ht="14" x14ac:dyDescent="0.3">
      <c r="A1844" s="463" t="s">
        <v>608</v>
      </c>
      <c r="B1844" s="63" t="s">
        <v>21</v>
      </c>
      <c r="C1844" s="78">
        <f t="shared" si="384"/>
        <v>2</v>
      </c>
      <c r="D1844" s="78">
        <v>0</v>
      </c>
      <c r="E1844" s="64">
        <v>2</v>
      </c>
      <c r="F1844" s="78">
        <v>0</v>
      </c>
      <c r="G1844" s="78">
        <v>0</v>
      </c>
      <c r="H1844" s="78">
        <v>0</v>
      </c>
      <c r="I1844" s="78">
        <v>0</v>
      </c>
    </row>
    <row r="1845" spans="1:9" s="127" customFormat="1" ht="14" x14ac:dyDescent="0.3">
      <c r="A1845" s="394"/>
      <c r="B1845" s="62" t="s">
        <v>22</v>
      </c>
      <c r="C1845" s="78">
        <f t="shared" si="384"/>
        <v>2</v>
      </c>
      <c r="D1845" s="78">
        <v>0</v>
      </c>
      <c r="E1845" s="64">
        <v>2</v>
      </c>
      <c r="F1845" s="78">
        <v>0</v>
      </c>
      <c r="G1845" s="78">
        <v>0</v>
      </c>
      <c r="H1845" s="78">
        <v>0</v>
      </c>
      <c r="I1845" s="78">
        <v>0</v>
      </c>
    </row>
    <row r="1846" spans="1:9" s="206" customFormat="1" ht="15.75" customHeight="1" x14ac:dyDescent="0.3">
      <c r="A1846" s="463" t="s">
        <v>609</v>
      </c>
      <c r="B1846" s="63" t="s">
        <v>21</v>
      </c>
      <c r="C1846" s="78">
        <f t="shared" si="384"/>
        <v>3</v>
      </c>
      <c r="D1846" s="78">
        <v>0</v>
      </c>
      <c r="E1846" s="64">
        <v>3</v>
      </c>
      <c r="F1846" s="78">
        <v>0</v>
      </c>
      <c r="G1846" s="78">
        <v>0</v>
      </c>
      <c r="H1846" s="78">
        <v>0</v>
      </c>
      <c r="I1846" s="78">
        <v>0</v>
      </c>
    </row>
    <row r="1847" spans="1:9" s="127" customFormat="1" ht="14" x14ac:dyDescent="0.3">
      <c r="A1847" s="394"/>
      <c r="B1847" s="62" t="s">
        <v>22</v>
      </c>
      <c r="C1847" s="78">
        <f t="shared" si="384"/>
        <v>3</v>
      </c>
      <c r="D1847" s="78">
        <v>0</v>
      </c>
      <c r="E1847" s="64">
        <v>3</v>
      </c>
      <c r="F1847" s="78">
        <v>0</v>
      </c>
      <c r="G1847" s="78">
        <v>0</v>
      </c>
      <c r="H1847" s="78">
        <v>0</v>
      </c>
      <c r="I1847" s="78">
        <v>0</v>
      </c>
    </row>
    <row r="1848" spans="1:9" s="206" customFormat="1" ht="14" x14ac:dyDescent="0.3">
      <c r="A1848" s="463" t="s">
        <v>610</v>
      </c>
      <c r="B1848" s="63" t="s">
        <v>21</v>
      </c>
      <c r="C1848" s="78">
        <f t="shared" si="384"/>
        <v>3</v>
      </c>
      <c r="D1848" s="78">
        <v>0</v>
      </c>
      <c r="E1848" s="64">
        <v>3</v>
      </c>
      <c r="F1848" s="78">
        <v>0</v>
      </c>
      <c r="G1848" s="78">
        <v>0</v>
      </c>
      <c r="H1848" s="78">
        <v>0</v>
      </c>
      <c r="I1848" s="78">
        <v>0</v>
      </c>
    </row>
    <row r="1849" spans="1:9" s="127" customFormat="1" ht="14" x14ac:dyDescent="0.3">
      <c r="A1849" s="394"/>
      <c r="B1849" s="62" t="s">
        <v>22</v>
      </c>
      <c r="C1849" s="78">
        <f t="shared" si="384"/>
        <v>3</v>
      </c>
      <c r="D1849" s="78">
        <v>0</v>
      </c>
      <c r="E1849" s="64">
        <v>3</v>
      </c>
      <c r="F1849" s="78">
        <v>0</v>
      </c>
      <c r="G1849" s="78">
        <v>0</v>
      </c>
      <c r="H1849" s="78">
        <v>0</v>
      </c>
      <c r="I1849" s="78">
        <v>0</v>
      </c>
    </row>
    <row r="1850" spans="1:9" s="206" customFormat="1" ht="14" x14ac:dyDescent="0.3">
      <c r="A1850" s="463" t="s">
        <v>611</v>
      </c>
      <c r="B1850" s="63" t="s">
        <v>21</v>
      </c>
      <c r="C1850" s="78">
        <f t="shared" si="384"/>
        <v>3</v>
      </c>
      <c r="D1850" s="78">
        <v>0</v>
      </c>
      <c r="E1850" s="64">
        <v>3</v>
      </c>
      <c r="F1850" s="78">
        <v>0</v>
      </c>
      <c r="G1850" s="78">
        <v>0</v>
      </c>
      <c r="H1850" s="78">
        <v>0</v>
      </c>
      <c r="I1850" s="78">
        <v>0</v>
      </c>
    </row>
    <row r="1851" spans="1:9" s="127" customFormat="1" ht="14" x14ac:dyDescent="0.3">
      <c r="A1851" s="394"/>
      <c r="B1851" s="62" t="s">
        <v>22</v>
      </c>
      <c r="C1851" s="78">
        <f t="shared" si="384"/>
        <v>3</v>
      </c>
      <c r="D1851" s="78">
        <v>0</v>
      </c>
      <c r="E1851" s="64">
        <v>3</v>
      </c>
      <c r="F1851" s="78">
        <v>0</v>
      </c>
      <c r="G1851" s="78">
        <v>0</v>
      </c>
      <c r="H1851" s="78">
        <v>0</v>
      </c>
      <c r="I1851" s="78">
        <v>0</v>
      </c>
    </row>
    <row r="1852" spans="1:9" s="127" customFormat="1" ht="15.75" customHeight="1" x14ac:dyDescent="0.3">
      <c r="A1852" s="396" t="s">
        <v>626</v>
      </c>
      <c r="B1852" s="130" t="s">
        <v>21</v>
      </c>
      <c r="C1852" s="126">
        <f t="shared" si="384"/>
        <v>229</v>
      </c>
      <c r="D1852" s="126">
        <f t="shared" ref="D1852:I1853" si="389">D1854+D1856+D1858+D1860+D1862+D1864+D1866+D1868+D1870+D1872+D1874+D1876</f>
        <v>0</v>
      </c>
      <c r="E1852" s="126">
        <f t="shared" si="389"/>
        <v>229</v>
      </c>
      <c r="F1852" s="126">
        <f t="shared" si="389"/>
        <v>0</v>
      </c>
      <c r="G1852" s="126">
        <f t="shared" si="389"/>
        <v>0</v>
      </c>
      <c r="H1852" s="126">
        <f t="shared" si="389"/>
        <v>0</v>
      </c>
      <c r="I1852" s="126">
        <f t="shared" si="389"/>
        <v>0</v>
      </c>
    </row>
    <row r="1853" spans="1:9" s="127" customFormat="1" ht="13" x14ac:dyDescent="0.3">
      <c r="A1853" s="12"/>
      <c r="B1853" s="133" t="s">
        <v>22</v>
      </c>
      <c r="C1853" s="126">
        <f t="shared" si="384"/>
        <v>229</v>
      </c>
      <c r="D1853" s="126">
        <f t="shared" si="389"/>
        <v>0</v>
      </c>
      <c r="E1853" s="126">
        <f t="shared" si="389"/>
        <v>229</v>
      </c>
      <c r="F1853" s="126">
        <f t="shared" si="389"/>
        <v>0</v>
      </c>
      <c r="G1853" s="126">
        <f t="shared" si="389"/>
        <v>0</v>
      </c>
      <c r="H1853" s="126">
        <f t="shared" si="389"/>
        <v>0</v>
      </c>
      <c r="I1853" s="126">
        <f t="shared" si="389"/>
        <v>0</v>
      </c>
    </row>
    <row r="1854" spans="1:9" s="206" customFormat="1" ht="14" x14ac:dyDescent="0.3">
      <c r="A1854" s="460" t="s">
        <v>612</v>
      </c>
      <c r="B1854" s="63" t="s">
        <v>21</v>
      </c>
      <c r="C1854" s="78">
        <f t="shared" si="384"/>
        <v>3</v>
      </c>
      <c r="D1854" s="78">
        <v>0</v>
      </c>
      <c r="E1854" s="64">
        <v>3</v>
      </c>
      <c r="F1854" s="78">
        <v>0</v>
      </c>
      <c r="G1854" s="78">
        <v>0</v>
      </c>
      <c r="H1854" s="78">
        <v>0</v>
      </c>
      <c r="I1854" s="78">
        <v>0</v>
      </c>
    </row>
    <row r="1855" spans="1:9" s="127" customFormat="1" ht="13" x14ac:dyDescent="0.3">
      <c r="A1855" s="12"/>
      <c r="B1855" s="62" t="s">
        <v>22</v>
      </c>
      <c r="C1855" s="78">
        <f t="shared" si="384"/>
        <v>3</v>
      </c>
      <c r="D1855" s="78">
        <v>0</v>
      </c>
      <c r="E1855" s="64">
        <v>3</v>
      </c>
      <c r="F1855" s="78">
        <v>0</v>
      </c>
      <c r="G1855" s="78">
        <v>0</v>
      </c>
      <c r="H1855" s="78">
        <v>0</v>
      </c>
      <c r="I1855" s="78">
        <v>0</v>
      </c>
    </row>
    <row r="1856" spans="1:9" s="206" customFormat="1" ht="15.75" customHeight="1" x14ac:dyDescent="0.3">
      <c r="A1856" s="460" t="s">
        <v>613</v>
      </c>
      <c r="B1856" s="63" t="s">
        <v>21</v>
      </c>
      <c r="C1856" s="78">
        <f t="shared" si="384"/>
        <v>1</v>
      </c>
      <c r="D1856" s="78">
        <v>0</v>
      </c>
      <c r="E1856" s="64">
        <v>1</v>
      </c>
      <c r="F1856" s="78">
        <v>0</v>
      </c>
      <c r="G1856" s="78">
        <v>0</v>
      </c>
      <c r="H1856" s="78">
        <v>0</v>
      </c>
      <c r="I1856" s="78">
        <v>0</v>
      </c>
    </row>
    <row r="1857" spans="1:9" s="127" customFormat="1" ht="13" x14ac:dyDescent="0.3">
      <c r="A1857" s="12"/>
      <c r="B1857" s="62" t="s">
        <v>22</v>
      </c>
      <c r="C1857" s="78">
        <f t="shared" si="384"/>
        <v>1</v>
      </c>
      <c r="D1857" s="78">
        <v>0</v>
      </c>
      <c r="E1857" s="64">
        <v>1</v>
      </c>
      <c r="F1857" s="78">
        <v>0</v>
      </c>
      <c r="G1857" s="78">
        <v>0</v>
      </c>
      <c r="H1857" s="78">
        <v>0</v>
      </c>
      <c r="I1857" s="78">
        <v>0</v>
      </c>
    </row>
    <row r="1858" spans="1:9" s="206" customFormat="1" ht="14" x14ac:dyDescent="0.3">
      <c r="A1858" s="460" t="s">
        <v>614</v>
      </c>
      <c r="B1858" s="63" t="s">
        <v>21</v>
      </c>
      <c r="C1858" s="78">
        <f t="shared" si="384"/>
        <v>4</v>
      </c>
      <c r="D1858" s="78">
        <v>0</v>
      </c>
      <c r="E1858" s="64">
        <v>4</v>
      </c>
      <c r="F1858" s="78">
        <v>0</v>
      </c>
      <c r="G1858" s="78">
        <v>0</v>
      </c>
      <c r="H1858" s="78">
        <v>0</v>
      </c>
      <c r="I1858" s="78">
        <v>0</v>
      </c>
    </row>
    <row r="1859" spans="1:9" s="127" customFormat="1" ht="13" x14ac:dyDescent="0.3">
      <c r="A1859" s="12"/>
      <c r="B1859" s="62" t="s">
        <v>22</v>
      </c>
      <c r="C1859" s="78">
        <f t="shared" si="384"/>
        <v>4</v>
      </c>
      <c r="D1859" s="78">
        <v>0</v>
      </c>
      <c r="E1859" s="64">
        <v>4</v>
      </c>
      <c r="F1859" s="78">
        <v>0</v>
      </c>
      <c r="G1859" s="78">
        <v>0</v>
      </c>
      <c r="H1859" s="78">
        <v>0</v>
      </c>
      <c r="I1859" s="78">
        <v>0</v>
      </c>
    </row>
    <row r="1860" spans="1:9" s="206" customFormat="1" ht="30" customHeight="1" x14ac:dyDescent="0.3">
      <c r="A1860" s="461" t="s">
        <v>615</v>
      </c>
      <c r="B1860" s="63" t="s">
        <v>21</v>
      </c>
      <c r="C1860" s="78">
        <f t="shared" si="384"/>
        <v>48</v>
      </c>
      <c r="D1860" s="78">
        <v>0</v>
      </c>
      <c r="E1860" s="64">
        <v>48</v>
      </c>
      <c r="F1860" s="78">
        <v>0</v>
      </c>
      <c r="G1860" s="78">
        <v>0</v>
      </c>
      <c r="H1860" s="78">
        <v>0</v>
      </c>
      <c r="I1860" s="78">
        <v>0</v>
      </c>
    </row>
    <row r="1861" spans="1:9" s="127" customFormat="1" ht="13" x14ac:dyDescent="0.3">
      <c r="A1861" s="12"/>
      <c r="B1861" s="62" t="s">
        <v>22</v>
      </c>
      <c r="C1861" s="78">
        <f t="shared" si="384"/>
        <v>48</v>
      </c>
      <c r="D1861" s="78">
        <v>0</v>
      </c>
      <c r="E1861" s="64">
        <v>48</v>
      </c>
      <c r="F1861" s="78">
        <v>0</v>
      </c>
      <c r="G1861" s="78">
        <v>0</v>
      </c>
      <c r="H1861" s="78">
        <v>0</v>
      </c>
      <c r="I1861" s="78">
        <v>0</v>
      </c>
    </row>
    <row r="1862" spans="1:9" s="206" customFormat="1" ht="28" x14ac:dyDescent="0.3">
      <c r="A1862" s="462" t="s">
        <v>616</v>
      </c>
      <c r="B1862" s="63" t="s">
        <v>21</v>
      </c>
      <c r="C1862" s="78">
        <f t="shared" si="384"/>
        <v>154</v>
      </c>
      <c r="D1862" s="78">
        <v>0</v>
      </c>
      <c r="E1862" s="64">
        <v>154</v>
      </c>
      <c r="F1862" s="78">
        <v>0</v>
      </c>
      <c r="G1862" s="78">
        <v>0</v>
      </c>
      <c r="H1862" s="78">
        <v>0</v>
      </c>
      <c r="I1862" s="78">
        <v>0</v>
      </c>
    </row>
    <row r="1863" spans="1:9" s="127" customFormat="1" ht="13" x14ac:dyDescent="0.3">
      <c r="A1863" s="12"/>
      <c r="B1863" s="62" t="s">
        <v>22</v>
      </c>
      <c r="C1863" s="78">
        <f t="shared" si="384"/>
        <v>154</v>
      </c>
      <c r="D1863" s="78">
        <v>0</v>
      </c>
      <c r="E1863" s="64">
        <v>154</v>
      </c>
      <c r="F1863" s="78">
        <v>0</v>
      </c>
      <c r="G1863" s="78">
        <v>0</v>
      </c>
      <c r="H1863" s="78">
        <v>0</v>
      </c>
      <c r="I1863" s="78">
        <v>0</v>
      </c>
    </row>
    <row r="1864" spans="1:9" s="206" customFormat="1" ht="15.75" customHeight="1" x14ac:dyDescent="0.3">
      <c r="A1864" s="460" t="s">
        <v>617</v>
      </c>
      <c r="B1864" s="63" t="s">
        <v>21</v>
      </c>
      <c r="C1864" s="78">
        <f t="shared" si="384"/>
        <v>3</v>
      </c>
      <c r="D1864" s="78">
        <v>0</v>
      </c>
      <c r="E1864" s="64">
        <v>3</v>
      </c>
      <c r="F1864" s="78">
        <v>0</v>
      </c>
      <c r="G1864" s="78">
        <v>0</v>
      </c>
      <c r="H1864" s="78">
        <v>0</v>
      </c>
      <c r="I1864" s="78">
        <v>0</v>
      </c>
    </row>
    <row r="1865" spans="1:9" s="127" customFormat="1" ht="13" x14ac:dyDescent="0.3">
      <c r="A1865" s="12"/>
      <c r="B1865" s="62" t="s">
        <v>22</v>
      </c>
      <c r="C1865" s="78">
        <f t="shared" si="384"/>
        <v>3</v>
      </c>
      <c r="D1865" s="78">
        <v>0</v>
      </c>
      <c r="E1865" s="64">
        <v>3</v>
      </c>
      <c r="F1865" s="78">
        <v>0</v>
      </c>
      <c r="G1865" s="78">
        <v>0</v>
      </c>
      <c r="H1865" s="78">
        <v>0</v>
      </c>
      <c r="I1865" s="78">
        <v>0</v>
      </c>
    </row>
    <row r="1866" spans="1:9" s="206" customFormat="1" ht="14" x14ac:dyDescent="0.3">
      <c r="A1866" s="460" t="s">
        <v>618</v>
      </c>
      <c r="B1866" s="63" t="s">
        <v>21</v>
      </c>
      <c r="C1866" s="78">
        <f t="shared" si="384"/>
        <v>3</v>
      </c>
      <c r="D1866" s="78">
        <v>0</v>
      </c>
      <c r="E1866" s="64">
        <v>3</v>
      </c>
      <c r="F1866" s="78">
        <v>0</v>
      </c>
      <c r="G1866" s="78">
        <v>0</v>
      </c>
      <c r="H1866" s="78">
        <v>0</v>
      </c>
      <c r="I1866" s="78">
        <v>0</v>
      </c>
    </row>
    <row r="1867" spans="1:9" s="127" customFormat="1" ht="13" x14ac:dyDescent="0.3">
      <c r="A1867" s="12"/>
      <c r="B1867" s="62" t="s">
        <v>22</v>
      </c>
      <c r="C1867" s="78">
        <f t="shared" si="384"/>
        <v>3</v>
      </c>
      <c r="D1867" s="78">
        <v>0</v>
      </c>
      <c r="E1867" s="64">
        <v>3</v>
      </c>
      <c r="F1867" s="78">
        <v>0</v>
      </c>
      <c r="G1867" s="78">
        <v>0</v>
      </c>
      <c r="H1867" s="78">
        <v>0</v>
      </c>
      <c r="I1867" s="78">
        <v>0</v>
      </c>
    </row>
    <row r="1868" spans="1:9" s="206" customFormat="1" ht="15.75" customHeight="1" x14ac:dyDescent="0.3">
      <c r="A1868" s="460" t="s">
        <v>619</v>
      </c>
      <c r="B1868" s="63" t="s">
        <v>21</v>
      </c>
      <c r="C1868" s="78">
        <f t="shared" si="384"/>
        <v>4</v>
      </c>
      <c r="D1868" s="78">
        <v>0</v>
      </c>
      <c r="E1868" s="64">
        <v>4</v>
      </c>
      <c r="F1868" s="78">
        <v>0</v>
      </c>
      <c r="G1868" s="78">
        <v>0</v>
      </c>
      <c r="H1868" s="78">
        <v>0</v>
      </c>
      <c r="I1868" s="78">
        <v>0</v>
      </c>
    </row>
    <row r="1869" spans="1:9" s="127" customFormat="1" ht="13" x14ac:dyDescent="0.3">
      <c r="A1869" s="12"/>
      <c r="B1869" s="62" t="s">
        <v>22</v>
      </c>
      <c r="C1869" s="78">
        <f t="shared" si="384"/>
        <v>4</v>
      </c>
      <c r="D1869" s="78">
        <v>0</v>
      </c>
      <c r="E1869" s="64">
        <v>4</v>
      </c>
      <c r="F1869" s="78">
        <v>0</v>
      </c>
      <c r="G1869" s="78">
        <v>0</v>
      </c>
      <c r="H1869" s="78">
        <v>0</v>
      </c>
      <c r="I1869" s="78">
        <v>0</v>
      </c>
    </row>
    <row r="1870" spans="1:9" s="206" customFormat="1" ht="14" x14ac:dyDescent="0.3">
      <c r="A1870" s="460" t="s">
        <v>620</v>
      </c>
      <c r="B1870" s="63" t="s">
        <v>21</v>
      </c>
      <c r="C1870" s="78">
        <f t="shared" si="384"/>
        <v>1</v>
      </c>
      <c r="D1870" s="78">
        <v>0</v>
      </c>
      <c r="E1870" s="64">
        <v>1</v>
      </c>
      <c r="F1870" s="78">
        <v>0</v>
      </c>
      <c r="G1870" s="78">
        <v>0</v>
      </c>
      <c r="H1870" s="78">
        <v>0</v>
      </c>
      <c r="I1870" s="78">
        <v>0</v>
      </c>
    </row>
    <row r="1871" spans="1:9" s="127" customFormat="1" ht="13" x14ac:dyDescent="0.3">
      <c r="A1871" s="12"/>
      <c r="B1871" s="62" t="s">
        <v>22</v>
      </c>
      <c r="C1871" s="78">
        <f t="shared" si="384"/>
        <v>1</v>
      </c>
      <c r="D1871" s="78">
        <v>0</v>
      </c>
      <c r="E1871" s="64">
        <v>1</v>
      </c>
      <c r="F1871" s="78">
        <v>0</v>
      </c>
      <c r="G1871" s="78">
        <v>0</v>
      </c>
      <c r="H1871" s="78">
        <v>0</v>
      </c>
      <c r="I1871" s="78">
        <v>0</v>
      </c>
    </row>
    <row r="1872" spans="1:9" s="206" customFormat="1" ht="15.75" customHeight="1" x14ac:dyDescent="0.3">
      <c r="A1872" s="461" t="s">
        <v>621</v>
      </c>
      <c r="B1872" s="63" t="s">
        <v>21</v>
      </c>
      <c r="C1872" s="78">
        <f t="shared" si="384"/>
        <v>2</v>
      </c>
      <c r="D1872" s="78">
        <v>0</v>
      </c>
      <c r="E1872" s="64">
        <v>2</v>
      </c>
      <c r="F1872" s="78">
        <v>0</v>
      </c>
      <c r="G1872" s="78">
        <v>0</v>
      </c>
      <c r="H1872" s="78">
        <v>0</v>
      </c>
      <c r="I1872" s="78">
        <v>0</v>
      </c>
    </row>
    <row r="1873" spans="1:9" s="127" customFormat="1" ht="13" x14ac:dyDescent="0.3">
      <c r="A1873" s="12"/>
      <c r="B1873" s="62" t="s">
        <v>22</v>
      </c>
      <c r="C1873" s="78">
        <f t="shared" si="384"/>
        <v>2</v>
      </c>
      <c r="D1873" s="78">
        <v>0</v>
      </c>
      <c r="E1873" s="64">
        <v>2</v>
      </c>
      <c r="F1873" s="78">
        <v>0</v>
      </c>
      <c r="G1873" s="78">
        <v>0</v>
      </c>
      <c r="H1873" s="78">
        <v>0</v>
      </c>
      <c r="I1873" s="78">
        <v>0</v>
      </c>
    </row>
    <row r="1874" spans="1:9" s="206" customFormat="1" ht="14" x14ac:dyDescent="0.3">
      <c r="A1874" s="460" t="s">
        <v>622</v>
      </c>
      <c r="B1874" s="63" t="s">
        <v>21</v>
      </c>
      <c r="C1874" s="78">
        <f t="shared" si="384"/>
        <v>3</v>
      </c>
      <c r="D1874" s="78">
        <v>0</v>
      </c>
      <c r="E1874" s="64">
        <v>3</v>
      </c>
      <c r="F1874" s="78">
        <v>0</v>
      </c>
      <c r="G1874" s="78">
        <v>0</v>
      </c>
      <c r="H1874" s="78">
        <v>0</v>
      </c>
      <c r="I1874" s="78">
        <v>0</v>
      </c>
    </row>
    <row r="1875" spans="1:9" s="127" customFormat="1" ht="13" x14ac:dyDescent="0.3">
      <c r="A1875" s="12"/>
      <c r="B1875" s="62" t="s">
        <v>22</v>
      </c>
      <c r="C1875" s="78">
        <f t="shared" si="384"/>
        <v>3</v>
      </c>
      <c r="D1875" s="78">
        <v>0</v>
      </c>
      <c r="E1875" s="64">
        <v>3</v>
      </c>
      <c r="F1875" s="78">
        <v>0</v>
      </c>
      <c r="G1875" s="78">
        <v>0</v>
      </c>
      <c r="H1875" s="78">
        <v>0</v>
      </c>
      <c r="I1875" s="78">
        <v>0</v>
      </c>
    </row>
    <row r="1876" spans="1:9" s="206" customFormat="1" ht="15.75" customHeight="1" x14ac:dyDescent="0.3">
      <c r="A1876" s="460" t="s">
        <v>623</v>
      </c>
      <c r="B1876" s="63" t="s">
        <v>21</v>
      </c>
      <c r="C1876" s="78">
        <f t="shared" si="384"/>
        <v>3</v>
      </c>
      <c r="D1876" s="78">
        <v>0</v>
      </c>
      <c r="E1876" s="64">
        <v>3</v>
      </c>
      <c r="F1876" s="78">
        <v>0</v>
      </c>
      <c r="G1876" s="78">
        <v>0</v>
      </c>
      <c r="H1876" s="78">
        <v>0</v>
      </c>
      <c r="I1876" s="78">
        <v>0</v>
      </c>
    </row>
    <row r="1877" spans="1:9" s="127" customFormat="1" ht="13" x14ac:dyDescent="0.3">
      <c r="A1877" s="12"/>
      <c r="B1877" s="62" t="s">
        <v>22</v>
      </c>
      <c r="C1877" s="78">
        <f t="shared" si="384"/>
        <v>3</v>
      </c>
      <c r="D1877" s="78">
        <v>0</v>
      </c>
      <c r="E1877" s="64">
        <v>3</v>
      </c>
      <c r="F1877" s="78">
        <v>0</v>
      </c>
      <c r="G1877" s="78">
        <v>0</v>
      </c>
      <c r="H1877" s="78">
        <v>0</v>
      </c>
      <c r="I1877" s="78">
        <v>0</v>
      </c>
    </row>
    <row r="1878" spans="1:9" s="127" customFormat="1" ht="13" x14ac:dyDescent="0.3">
      <c r="A1878" s="149" t="s">
        <v>625</v>
      </c>
      <c r="B1878" s="144" t="s">
        <v>21</v>
      </c>
      <c r="C1878" s="126">
        <f t="shared" si="384"/>
        <v>85.06</v>
      </c>
      <c r="D1878" s="126">
        <f>D1880+D1882+D1884+D1886+D1888</f>
        <v>85.06</v>
      </c>
      <c r="E1878" s="126">
        <f t="shared" ref="E1878:I1879" si="390">E1880+E1882+E1884+E1886+E1888</f>
        <v>0</v>
      </c>
      <c r="F1878" s="126">
        <f t="shared" si="390"/>
        <v>0</v>
      </c>
      <c r="G1878" s="126">
        <f t="shared" si="390"/>
        <v>0</v>
      </c>
      <c r="H1878" s="126">
        <f t="shared" si="390"/>
        <v>0</v>
      </c>
      <c r="I1878" s="126">
        <f t="shared" si="390"/>
        <v>0</v>
      </c>
    </row>
    <row r="1879" spans="1:9" s="127" customFormat="1" ht="13" x14ac:dyDescent="0.3">
      <c r="A1879" s="146"/>
      <c r="B1879" s="128" t="s">
        <v>22</v>
      </c>
      <c r="C1879" s="126">
        <f t="shared" si="384"/>
        <v>85.06</v>
      </c>
      <c r="D1879" s="126">
        <f>D1881+D1883+D1885+D1887+D1889</f>
        <v>85.06</v>
      </c>
      <c r="E1879" s="126">
        <f t="shared" si="390"/>
        <v>0</v>
      </c>
      <c r="F1879" s="126">
        <f t="shared" si="390"/>
        <v>0</v>
      </c>
      <c r="G1879" s="126">
        <f t="shared" si="390"/>
        <v>0</v>
      </c>
      <c r="H1879" s="126">
        <f t="shared" si="390"/>
        <v>0</v>
      </c>
      <c r="I1879" s="126">
        <f t="shared" si="390"/>
        <v>0</v>
      </c>
    </row>
    <row r="1880" spans="1:9" s="147" customFormat="1" x14ac:dyDescent="0.25">
      <c r="A1880" s="28" t="s">
        <v>117</v>
      </c>
      <c r="B1880" s="258" t="s">
        <v>21</v>
      </c>
      <c r="C1880" s="84">
        <f t="shared" si="384"/>
        <v>2.97</v>
      </c>
      <c r="D1880" s="84">
        <v>2.97</v>
      </c>
      <c r="E1880" s="72">
        <v>0</v>
      </c>
      <c r="F1880" s="84">
        <v>0</v>
      </c>
      <c r="G1880" s="84">
        <v>0</v>
      </c>
      <c r="H1880" s="84">
        <v>0</v>
      </c>
      <c r="I1880" s="84">
        <v>0</v>
      </c>
    </row>
    <row r="1881" spans="1:9" s="147" customFormat="1" x14ac:dyDescent="0.25">
      <c r="A1881" s="204"/>
      <c r="B1881" s="259" t="s">
        <v>22</v>
      </c>
      <c r="C1881" s="84">
        <f t="shared" si="384"/>
        <v>2.97</v>
      </c>
      <c r="D1881" s="84">
        <v>2.97</v>
      </c>
      <c r="E1881" s="72">
        <v>0</v>
      </c>
      <c r="F1881" s="84">
        <v>0</v>
      </c>
      <c r="G1881" s="84">
        <v>0</v>
      </c>
      <c r="H1881" s="84">
        <v>0</v>
      </c>
      <c r="I1881" s="84">
        <v>0</v>
      </c>
    </row>
    <row r="1882" spans="1:9" s="147" customFormat="1" x14ac:dyDescent="0.25">
      <c r="A1882" s="28" t="s">
        <v>118</v>
      </c>
      <c r="B1882" s="258" t="s">
        <v>21</v>
      </c>
      <c r="C1882" s="84">
        <f t="shared" si="384"/>
        <v>2.97</v>
      </c>
      <c r="D1882" s="84">
        <v>2.97</v>
      </c>
      <c r="E1882" s="72">
        <v>0</v>
      </c>
      <c r="F1882" s="84">
        <v>0</v>
      </c>
      <c r="G1882" s="84">
        <v>0</v>
      </c>
      <c r="H1882" s="84">
        <v>0</v>
      </c>
      <c r="I1882" s="84">
        <v>0</v>
      </c>
    </row>
    <row r="1883" spans="1:9" s="147" customFormat="1" x14ac:dyDescent="0.25">
      <c r="A1883" s="204"/>
      <c r="B1883" s="259" t="s">
        <v>22</v>
      </c>
      <c r="C1883" s="84">
        <f t="shared" si="384"/>
        <v>2.97</v>
      </c>
      <c r="D1883" s="84">
        <v>2.97</v>
      </c>
      <c r="E1883" s="72">
        <v>0</v>
      </c>
      <c r="F1883" s="84">
        <v>0</v>
      </c>
      <c r="G1883" s="84">
        <v>0</v>
      </c>
      <c r="H1883" s="84">
        <v>0</v>
      </c>
      <c r="I1883" s="84">
        <v>0</v>
      </c>
    </row>
    <row r="1884" spans="1:9" s="147" customFormat="1" x14ac:dyDescent="0.25">
      <c r="A1884" s="28" t="s">
        <v>119</v>
      </c>
      <c r="B1884" s="258" t="s">
        <v>21</v>
      </c>
      <c r="C1884" s="84">
        <f t="shared" si="384"/>
        <v>10.119999999999999</v>
      </c>
      <c r="D1884" s="84">
        <v>10.119999999999999</v>
      </c>
      <c r="E1884" s="72">
        <v>0</v>
      </c>
      <c r="F1884" s="84">
        <v>0</v>
      </c>
      <c r="G1884" s="84">
        <v>0</v>
      </c>
      <c r="H1884" s="84">
        <v>0</v>
      </c>
      <c r="I1884" s="84">
        <v>0</v>
      </c>
    </row>
    <row r="1885" spans="1:9" s="147" customFormat="1" x14ac:dyDescent="0.25">
      <c r="A1885" s="204"/>
      <c r="B1885" s="259" t="s">
        <v>22</v>
      </c>
      <c r="C1885" s="84">
        <f t="shared" si="384"/>
        <v>10.119999999999999</v>
      </c>
      <c r="D1885" s="84">
        <v>10.119999999999999</v>
      </c>
      <c r="E1885" s="72">
        <v>0</v>
      </c>
      <c r="F1885" s="84">
        <v>0</v>
      </c>
      <c r="G1885" s="84">
        <v>0</v>
      </c>
      <c r="H1885" s="84">
        <v>0</v>
      </c>
      <c r="I1885" s="84">
        <v>0</v>
      </c>
    </row>
    <row r="1886" spans="1:9" s="147" customFormat="1" ht="37.5" x14ac:dyDescent="0.25">
      <c r="A1886" s="81" t="s">
        <v>124</v>
      </c>
      <c r="B1886" s="258" t="s">
        <v>21</v>
      </c>
      <c r="C1886" s="84">
        <f t="shared" si="384"/>
        <v>48</v>
      </c>
      <c r="D1886" s="84">
        <v>48</v>
      </c>
      <c r="E1886" s="72">
        <v>0</v>
      </c>
      <c r="F1886" s="84">
        <v>0</v>
      </c>
      <c r="G1886" s="84">
        <v>0</v>
      </c>
      <c r="H1886" s="84">
        <v>0</v>
      </c>
      <c r="I1886" s="84">
        <v>0</v>
      </c>
    </row>
    <row r="1887" spans="1:9" s="147" customFormat="1" x14ac:dyDescent="0.25">
      <c r="A1887" s="204"/>
      <c r="B1887" s="259" t="s">
        <v>22</v>
      </c>
      <c r="C1887" s="84">
        <f t="shared" si="384"/>
        <v>48</v>
      </c>
      <c r="D1887" s="84">
        <v>48</v>
      </c>
      <c r="E1887" s="72">
        <v>0</v>
      </c>
      <c r="F1887" s="84">
        <v>0</v>
      </c>
      <c r="G1887" s="84">
        <v>0</v>
      </c>
      <c r="H1887" s="84">
        <v>0</v>
      </c>
      <c r="I1887" s="84">
        <v>0</v>
      </c>
    </row>
    <row r="1888" spans="1:9" s="147" customFormat="1" x14ac:dyDescent="0.25">
      <c r="A1888" s="81" t="s">
        <v>272</v>
      </c>
      <c r="B1888" s="258" t="s">
        <v>21</v>
      </c>
      <c r="C1888" s="84">
        <f t="shared" si="384"/>
        <v>21</v>
      </c>
      <c r="D1888" s="84">
        <v>21</v>
      </c>
      <c r="E1888" s="72">
        <v>0</v>
      </c>
      <c r="F1888" s="84">
        <v>0</v>
      </c>
      <c r="G1888" s="84">
        <v>0</v>
      </c>
      <c r="H1888" s="84">
        <v>0</v>
      </c>
      <c r="I1888" s="84">
        <v>0</v>
      </c>
    </row>
    <row r="1889" spans="1:9" s="147" customFormat="1" x14ac:dyDescent="0.25">
      <c r="A1889" s="204"/>
      <c r="B1889" s="259" t="s">
        <v>22</v>
      </c>
      <c r="C1889" s="84">
        <f t="shared" si="384"/>
        <v>21</v>
      </c>
      <c r="D1889" s="84">
        <v>21</v>
      </c>
      <c r="E1889" s="72">
        <v>0</v>
      </c>
      <c r="F1889" s="84">
        <v>0</v>
      </c>
      <c r="G1889" s="84">
        <v>0</v>
      </c>
      <c r="H1889" s="84">
        <v>0</v>
      </c>
      <c r="I1889" s="84">
        <v>0</v>
      </c>
    </row>
    <row r="1890" spans="1:9" s="150" customFormat="1" ht="26" x14ac:dyDescent="0.3">
      <c r="A1890" s="149" t="s">
        <v>217</v>
      </c>
      <c r="B1890" s="125" t="s">
        <v>21</v>
      </c>
      <c r="C1890" s="126">
        <f t="shared" si="384"/>
        <v>614.79999999999995</v>
      </c>
      <c r="D1890" s="126">
        <f>D1892+D1894+D1896+D1898</f>
        <v>0</v>
      </c>
      <c r="E1890" s="126">
        <f t="shared" ref="E1890:I1891" si="391">E1892+E1894+E1896+E1898</f>
        <v>614.79999999999995</v>
      </c>
      <c r="F1890" s="126">
        <f t="shared" si="391"/>
        <v>0</v>
      </c>
      <c r="G1890" s="126">
        <f t="shared" si="391"/>
        <v>0</v>
      </c>
      <c r="H1890" s="126">
        <f t="shared" si="391"/>
        <v>0</v>
      </c>
      <c r="I1890" s="126">
        <f t="shared" si="391"/>
        <v>0</v>
      </c>
    </row>
    <row r="1891" spans="1:9" s="150" customFormat="1" ht="13" x14ac:dyDescent="0.3">
      <c r="A1891" s="135"/>
      <c r="B1891" s="128" t="s">
        <v>22</v>
      </c>
      <c r="C1891" s="126">
        <f t="shared" si="384"/>
        <v>614.79999999999995</v>
      </c>
      <c r="D1891" s="126">
        <f>D1893+D1895+D1897+D1899</f>
        <v>0</v>
      </c>
      <c r="E1891" s="126">
        <f t="shared" si="391"/>
        <v>614.79999999999995</v>
      </c>
      <c r="F1891" s="126">
        <f t="shared" si="391"/>
        <v>0</v>
      </c>
      <c r="G1891" s="126">
        <f t="shared" si="391"/>
        <v>0</v>
      </c>
      <c r="H1891" s="126">
        <f t="shared" si="391"/>
        <v>0</v>
      </c>
      <c r="I1891" s="126">
        <f t="shared" si="391"/>
        <v>0</v>
      </c>
    </row>
    <row r="1892" spans="1:9" s="208" customFormat="1" ht="14" x14ac:dyDescent="0.3">
      <c r="A1892" s="413" t="s">
        <v>349</v>
      </c>
      <c r="B1892" s="114" t="s">
        <v>21</v>
      </c>
      <c r="C1892" s="78">
        <f t="shared" si="384"/>
        <v>93.8</v>
      </c>
      <c r="D1892" s="78">
        <v>0</v>
      </c>
      <c r="E1892" s="78">
        <v>93.8</v>
      </c>
      <c r="F1892" s="78">
        <v>0</v>
      </c>
      <c r="G1892" s="78">
        <v>0</v>
      </c>
      <c r="H1892" s="78">
        <v>0</v>
      </c>
      <c r="I1892" s="78">
        <v>0</v>
      </c>
    </row>
    <row r="1893" spans="1:9" s="103" customFormat="1" x14ac:dyDescent="0.25">
      <c r="A1893" s="218"/>
      <c r="B1893" s="116" t="s">
        <v>22</v>
      </c>
      <c r="C1893" s="78">
        <f t="shared" si="384"/>
        <v>93.8</v>
      </c>
      <c r="D1893" s="78">
        <v>0</v>
      </c>
      <c r="E1893" s="78">
        <v>93.8</v>
      </c>
      <c r="F1893" s="78">
        <v>0</v>
      </c>
      <c r="G1893" s="78">
        <v>0</v>
      </c>
      <c r="H1893" s="78">
        <v>0</v>
      </c>
      <c r="I1893" s="78">
        <v>0</v>
      </c>
    </row>
    <row r="1894" spans="1:9" s="215" customFormat="1" ht="14" x14ac:dyDescent="0.3">
      <c r="A1894" s="458" t="s">
        <v>361</v>
      </c>
      <c r="B1894" s="242" t="s">
        <v>21</v>
      </c>
      <c r="C1894" s="255">
        <f t="shared" si="384"/>
        <v>52</v>
      </c>
      <c r="D1894" s="255">
        <v>0</v>
      </c>
      <c r="E1894" s="255">
        <v>52</v>
      </c>
      <c r="F1894" s="255">
        <v>0</v>
      </c>
      <c r="G1894" s="255">
        <v>0</v>
      </c>
      <c r="H1894" s="255">
        <v>0</v>
      </c>
      <c r="I1894" s="255">
        <v>0</v>
      </c>
    </row>
    <row r="1895" spans="1:9" s="216" customFormat="1" x14ac:dyDescent="0.25">
      <c r="A1895" s="218"/>
      <c r="B1895" s="229" t="s">
        <v>22</v>
      </c>
      <c r="C1895" s="255">
        <f t="shared" si="384"/>
        <v>52</v>
      </c>
      <c r="D1895" s="255">
        <v>0</v>
      </c>
      <c r="E1895" s="255">
        <v>52</v>
      </c>
      <c r="F1895" s="255">
        <v>0</v>
      </c>
      <c r="G1895" s="255">
        <v>0</v>
      </c>
      <c r="H1895" s="255">
        <v>0</v>
      </c>
      <c r="I1895" s="255">
        <v>0</v>
      </c>
    </row>
    <row r="1896" spans="1:9" s="215" customFormat="1" ht="14" x14ac:dyDescent="0.3">
      <c r="A1896" s="458" t="s">
        <v>350</v>
      </c>
      <c r="B1896" s="242" t="s">
        <v>21</v>
      </c>
      <c r="C1896" s="255">
        <f t="shared" si="384"/>
        <v>94</v>
      </c>
      <c r="D1896" s="255">
        <v>0</v>
      </c>
      <c r="E1896" s="255">
        <v>94</v>
      </c>
      <c r="F1896" s="255">
        <v>0</v>
      </c>
      <c r="G1896" s="255">
        <v>0</v>
      </c>
      <c r="H1896" s="255">
        <v>0</v>
      </c>
      <c r="I1896" s="255">
        <v>0</v>
      </c>
    </row>
    <row r="1897" spans="1:9" s="216" customFormat="1" x14ac:dyDescent="0.25">
      <c r="A1897" s="218"/>
      <c r="B1897" s="229" t="s">
        <v>22</v>
      </c>
      <c r="C1897" s="255">
        <f t="shared" si="384"/>
        <v>94</v>
      </c>
      <c r="D1897" s="255">
        <v>0</v>
      </c>
      <c r="E1897" s="255">
        <v>94</v>
      </c>
      <c r="F1897" s="255">
        <v>0</v>
      </c>
      <c r="G1897" s="255">
        <v>0</v>
      </c>
      <c r="H1897" s="255">
        <v>0</v>
      </c>
      <c r="I1897" s="255">
        <v>0</v>
      </c>
    </row>
    <row r="1898" spans="1:9" s="215" customFormat="1" ht="14" x14ac:dyDescent="0.3">
      <c r="A1898" s="458" t="s">
        <v>352</v>
      </c>
      <c r="B1898" s="242" t="s">
        <v>21</v>
      </c>
      <c r="C1898" s="255">
        <f t="shared" si="384"/>
        <v>375</v>
      </c>
      <c r="D1898" s="255">
        <v>0</v>
      </c>
      <c r="E1898" s="255">
        <v>375</v>
      </c>
      <c r="F1898" s="255">
        <v>0</v>
      </c>
      <c r="G1898" s="255">
        <v>0</v>
      </c>
      <c r="H1898" s="255">
        <v>0</v>
      </c>
      <c r="I1898" s="255">
        <v>0</v>
      </c>
    </row>
    <row r="1899" spans="1:9" s="216" customFormat="1" x14ac:dyDescent="0.25">
      <c r="A1899" s="218"/>
      <c r="B1899" s="229" t="s">
        <v>22</v>
      </c>
      <c r="C1899" s="255">
        <f t="shared" si="384"/>
        <v>375</v>
      </c>
      <c r="D1899" s="255">
        <v>0</v>
      </c>
      <c r="E1899" s="255">
        <v>375</v>
      </c>
      <c r="F1899" s="255">
        <v>0</v>
      </c>
      <c r="G1899" s="255">
        <v>0</v>
      </c>
      <c r="H1899" s="255">
        <v>0</v>
      </c>
      <c r="I1899" s="255">
        <v>0</v>
      </c>
    </row>
    <row r="1900" spans="1:9" s="150" customFormat="1" ht="14" x14ac:dyDescent="0.3">
      <c r="A1900" s="459" t="s">
        <v>627</v>
      </c>
      <c r="B1900" s="125" t="s">
        <v>21</v>
      </c>
      <c r="C1900" s="126">
        <f t="shared" si="384"/>
        <v>1</v>
      </c>
      <c r="D1900" s="126">
        <f>D1902</f>
        <v>0</v>
      </c>
      <c r="E1900" s="126">
        <f t="shared" ref="E1900:I1901" si="392">E1902</f>
        <v>1</v>
      </c>
      <c r="F1900" s="126">
        <f t="shared" si="392"/>
        <v>0</v>
      </c>
      <c r="G1900" s="126">
        <f t="shared" si="392"/>
        <v>0</v>
      </c>
      <c r="H1900" s="126">
        <f t="shared" si="392"/>
        <v>0</v>
      </c>
      <c r="I1900" s="126">
        <f t="shared" si="392"/>
        <v>0</v>
      </c>
    </row>
    <row r="1901" spans="1:9" s="150" customFormat="1" ht="13" x14ac:dyDescent="0.3">
      <c r="A1901" s="135"/>
      <c r="B1901" s="128" t="s">
        <v>22</v>
      </c>
      <c r="C1901" s="126">
        <f t="shared" si="384"/>
        <v>1</v>
      </c>
      <c r="D1901" s="126">
        <f>D1903</f>
        <v>0</v>
      </c>
      <c r="E1901" s="126">
        <f t="shared" si="392"/>
        <v>1</v>
      </c>
      <c r="F1901" s="126">
        <f t="shared" si="392"/>
        <v>0</v>
      </c>
      <c r="G1901" s="126">
        <f t="shared" si="392"/>
        <v>0</v>
      </c>
      <c r="H1901" s="126">
        <f t="shared" si="392"/>
        <v>0</v>
      </c>
      <c r="I1901" s="126">
        <f t="shared" si="392"/>
        <v>0</v>
      </c>
    </row>
    <row r="1902" spans="1:9" s="209" customFormat="1" ht="14" x14ac:dyDescent="0.25">
      <c r="A1902" s="419" t="s">
        <v>624</v>
      </c>
      <c r="B1902" s="258" t="s">
        <v>21</v>
      </c>
      <c r="C1902" s="84">
        <f t="shared" si="384"/>
        <v>1</v>
      </c>
      <c r="D1902" s="84">
        <v>0</v>
      </c>
      <c r="E1902" s="84">
        <v>1</v>
      </c>
      <c r="F1902" s="84">
        <v>0</v>
      </c>
      <c r="G1902" s="84">
        <v>0</v>
      </c>
      <c r="H1902" s="84">
        <v>0</v>
      </c>
      <c r="I1902" s="84">
        <v>0</v>
      </c>
    </row>
    <row r="1903" spans="1:9" s="147" customFormat="1" x14ac:dyDescent="0.25">
      <c r="A1903" s="204"/>
      <c r="B1903" s="259" t="s">
        <v>22</v>
      </c>
      <c r="C1903" s="84">
        <f t="shared" si="384"/>
        <v>1</v>
      </c>
      <c r="D1903" s="84">
        <v>0</v>
      </c>
      <c r="E1903" s="84">
        <v>1</v>
      </c>
      <c r="F1903" s="84">
        <v>0</v>
      </c>
      <c r="G1903" s="84">
        <v>0</v>
      </c>
      <c r="H1903" s="84">
        <v>0</v>
      </c>
      <c r="I1903" s="84">
        <v>0</v>
      </c>
    </row>
    <row r="1904" spans="1:9" s="150" customFormat="1" ht="26" x14ac:dyDescent="0.3">
      <c r="A1904" s="149" t="s">
        <v>887</v>
      </c>
      <c r="B1904" s="125" t="s">
        <v>21</v>
      </c>
      <c r="C1904" s="126">
        <f t="shared" si="384"/>
        <v>50</v>
      </c>
      <c r="D1904" s="126">
        <f>D1906+D1908</f>
        <v>0</v>
      </c>
      <c r="E1904" s="126">
        <f t="shared" ref="E1904:I1905" si="393">E1906+E1908</f>
        <v>50</v>
      </c>
      <c r="F1904" s="126">
        <f t="shared" si="393"/>
        <v>0</v>
      </c>
      <c r="G1904" s="126">
        <f t="shared" si="393"/>
        <v>0</v>
      </c>
      <c r="H1904" s="126">
        <f t="shared" si="393"/>
        <v>0</v>
      </c>
      <c r="I1904" s="126">
        <f t="shared" si="393"/>
        <v>0</v>
      </c>
    </row>
    <row r="1905" spans="1:9" s="150" customFormat="1" ht="13" x14ac:dyDescent="0.3">
      <c r="A1905" s="135"/>
      <c r="B1905" s="128" t="s">
        <v>22</v>
      </c>
      <c r="C1905" s="126">
        <f t="shared" si="384"/>
        <v>50</v>
      </c>
      <c r="D1905" s="126">
        <f>D1907+D1909</f>
        <v>0</v>
      </c>
      <c r="E1905" s="126">
        <f t="shared" si="393"/>
        <v>50</v>
      </c>
      <c r="F1905" s="126">
        <f t="shared" si="393"/>
        <v>0</v>
      </c>
      <c r="G1905" s="126">
        <f t="shared" si="393"/>
        <v>0</v>
      </c>
      <c r="H1905" s="126">
        <f t="shared" si="393"/>
        <v>0</v>
      </c>
      <c r="I1905" s="126">
        <f t="shared" si="393"/>
        <v>0</v>
      </c>
    </row>
    <row r="1906" spans="1:9" s="208" customFormat="1" ht="28" x14ac:dyDescent="0.25">
      <c r="A1906" s="578" t="s">
        <v>888</v>
      </c>
      <c r="B1906" s="114" t="s">
        <v>21</v>
      </c>
      <c r="C1906" s="78">
        <f t="shared" si="384"/>
        <v>40</v>
      </c>
      <c r="D1906" s="78">
        <v>0</v>
      </c>
      <c r="E1906" s="78">
        <v>40</v>
      </c>
      <c r="F1906" s="78">
        <v>0</v>
      </c>
      <c r="G1906" s="78">
        <v>0</v>
      </c>
      <c r="H1906" s="78">
        <v>0</v>
      </c>
      <c r="I1906" s="78">
        <v>0</v>
      </c>
    </row>
    <row r="1907" spans="1:9" s="103" customFormat="1" x14ac:dyDescent="0.25">
      <c r="A1907" s="218"/>
      <c r="B1907" s="116" t="s">
        <v>22</v>
      </c>
      <c r="C1907" s="78">
        <f t="shared" si="384"/>
        <v>40</v>
      </c>
      <c r="D1907" s="78">
        <v>0</v>
      </c>
      <c r="E1907" s="78">
        <v>40</v>
      </c>
      <c r="F1907" s="78">
        <v>0</v>
      </c>
      <c r="G1907" s="78">
        <v>0</v>
      </c>
      <c r="H1907" s="78">
        <v>0</v>
      </c>
      <c r="I1907" s="78">
        <v>0</v>
      </c>
    </row>
    <row r="1908" spans="1:9" s="208" customFormat="1" ht="27" customHeight="1" x14ac:dyDescent="0.25">
      <c r="A1908" s="440" t="s">
        <v>910</v>
      </c>
      <c r="B1908" s="114" t="s">
        <v>21</v>
      </c>
      <c r="C1908" s="78">
        <f t="shared" si="384"/>
        <v>10</v>
      </c>
      <c r="D1908" s="78">
        <v>0</v>
      </c>
      <c r="E1908" s="78">
        <v>10</v>
      </c>
      <c r="F1908" s="78">
        <v>0</v>
      </c>
      <c r="G1908" s="78">
        <v>0</v>
      </c>
      <c r="H1908" s="78">
        <v>0</v>
      </c>
      <c r="I1908" s="78">
        <v>0</v>
      </c>
    </row>
    <row r="1909" spans="1:9" s="103" customFormat="1" x14ac:dyDescent="0.25">
      <c r="A1909" s="218"/>
      <c r="B1909" s="116" t="s">
        <v>22</v>
      </c>
      <c r="C1909" s="78">
        <f t="shared" si="384"/>
        <v>10</v>
      </c>
      <c r="D1909" s="78">
        <v>0</v>
      </c>
      <c r="E1909" s="78">
        <v>10</v>
      </c>
      <c r="F1909" s="78">
        <v>0</v>
      </c>
      <c r="G1909" s="78">
        <v>0</v>
      </c>
      <c r="H1909" s="78">
        <v>0</v>
      </c>
      <c r="I1909" s="78">
        <v>0</v>
      </c>
    </row>
    <row r="1910" spans="1:9" ht="13" x14ac:dyDescent="0.3">
      <c r="A1910" s="47" t="s">
        <v>36</v>
      </c>
      <c r="B1910" s="24" t="s">
        <v>21</v>
      </c>
      <c r="C1910" s="52">
        <f t="shared" si="384"/>
        <v>377.79999999999995</v>
      </c>
      <c r="D1910" s="52">
        <f t="shared" ref="D1910:I1915" si="394">D1912</f>
        <v>247.9</v>
      </c>
      <c r="E1910" s="52">
        <f t="shared" si="394"/>
        <v>77</v>
      </c>
      <c r="F1910" s="52">
        <f t="shared" si="394"/>
        <v>0</v>
      </c>
      <c r="G1910" s="52">
        <f t="shared" si="394"/>
        <v>0</v>
      </c>
      <c r="H1910" s="52">
        <f t="shared" si="394"/>
        <v>0</v>
      </c>
      <c r="I1910" s="52">
        <f t="shared" si="394"/>
        <v>52.9</v>
      </c>
    </row>
    <row r="1911" spans="1:9" x14ac:dyDescent="0.25">
      <c r="A1911" s="12" t="s">
        <v>51</v>
      </c>
      <c r="B1911" s="26" t="s">
        <v>22</v>
      </c>
      <c r="C1911" s="52">
        <f t="shared" si="384"/>
        <v>377.79999999999995</v>
      </c>
      <c r="D1911" s="52">
        <f t="shared" si="394"/>
        <v>247.9</v>
      </c>
      <c r="E1911" s="52">
        <f t="shared" si="394"/>
        <v>77</v>
      </c>
      <c r="F1911" s="52">
        <f t="shared" si="394"/>
        <v>0</v>
      </c>
      <c r="G1911" s="52">
        <f t="shared" si="394"/>
        <v>0</v>
      </c>
      <c r="H1911" s="52">
        <f t="shared" si="394"/>
        <v>0</v>
      </c>
      <c r="I1911" s="52">
        <f t="shared" si="394"/>
        <v>52.9</v>
      </c>
    </row>
    <row r="1912" spans="1:9" ht="13" x14ac:dyDescent="0.3">
      <c r="A1912" s="19" t="s">
        <v>78</v>
      </c>
      <c r="B1912" s="3" t="s">
        <v>21</v>
      </c>
      <c r="C1912" s="52">
        <f t="shared" si="384"/>
        <v>377.79999999999995</v>
      </c>
      <c r="D1912" s="52">
        <f t="shared" si="394"/>
        <v>247.9</v>
      </c>
      <c r="E1912" s="52">
        <f t="shared" si="394"/>
        <v>77</v>
      </c>
      <c r="F1912" s="52">
        <f t="shared" si="394"/>
        <v>0</v>
      </c>
      <c r="G1912" s="52">
        <f t="shared" si="394"/>
        <v>0</v>
      </c>
      <c r="H1912" s="52">
        <f t="shared" si="394"/>
        <v>0</v>
      </c>
      <c r="I1912" s="52">
        <f t="shared" si="394"/>
        <v>52.9</v>
      </c>
    </row>
    <row r="1913" spans="1:9" ht="13" x14ac:dyDescent="0.3">
      <c r="A1913" s="16"/>
      <c r="B1913" s="4" t="s">
        <v>22</v>
      </c>
      <c r="C1913" s="52">
        <f t="shared" si="384"/>
        <v>377.79999999999995</v>
      </c>
      <c r="D1913" s="52">
        <f t="shared" si="394"/>
        <v>247.9</v>
      </c>
      <c r="E1913" s="52">
        <f t="shared" si="394"/>
        <v>77</v>
      </c>
      <c r="F1913" s="52">
        <f t="shared" si="394"/>
        <v>0</v>
      </c>
      <c r="G1913" s="52">
        <f t="shared" si="394"/>
        <v>0</v>
      </c>
      <c r="H1913" s="52">
        <f t="shared" si="394"/>
        <v>0</v>
      </c>
      <c r="I1913" s="52">
        <f t="shared" si="394"/>
        <v>52.9</v>
      </c>
    </row>
    <row r="1914" spans="1:9" x14ac:dyDescent="0.25">
      <c r="A1914" s="28" t="s">
        <v>56</v>
      </c>
      <c r="B1914" s="24" t="s">
        <v>21</v>
      </c>
      <c r="C1914" s="52">
        <f t="shared" si="384"/>
        <v>377.79999999999995</v>
      </c>
      <c r="D1914" s="52">
        <f t="shared" si="394"/>
        <v>247.9</v>
      </c>
      <c r="E1914" s="64">
        <f t="shared" si="394"/>
        <v>77</v>
      </c>
      <c r="F1914" s="52">
        <f t="shared" si="394"/>
        <v>0</v>
      </c>
      <c r="G1914" s="52">
        <f t="shared" si="394"/>
        <v>0</v>
      </c>
      <c r="H1914" s="52">
        <f t="shared" si="394"/>
        <v>0</v>
      </c>
      <c r="I1914" s="52">
        <f t="shared" si="394"/>
        <v>52.9</v>
      </c>
    </row>
    <row r="1915" spans="1:9" x14ac:dyDescent="0.25">
      <c r="A1915" s="12"/>
      <c r="B1915" s="26" t="s">
        <v>22</v>
      </c>
      <c r="C1915" s="52">
        <f t="shared" si="384"/>
        <v>377.79999999999995</v>
      </c>
      <c r="D1915" s="52">
        <f t="shared" si="394"/>
        <v>247.9</v>
      </c>
      <c r="E1915" s="64">
        <f t="shared" si="394"/>
        <v>77</v>
      </c>
      <c r="F1915" s="52">
        <f t="shared" si="394"/>
        <v>0</v>
      </c>
      <c r="G1915" s="52">
        <f t="shared" si="394"/>
        <v>0</v>
      </c>
      <c r="H1915" s="52">
        <f t="shared" si="394"/>
        <v>0</v>
      </c>
      <c r="I1915" s="52">
        <f t="shared" si="394"/>
        <v>52.9</v>
      </c>
    </row>
    <row r="1916" spans="1:9" s="95" customFormat="1" ht="13" x14ac:dyDescent="0.3">
      <c r="A1916" s="96" t="s">
        <v>53</v>
      </c>
      <c r="B1916" s="130" t="s">
        <v>21</v>
      </c>
      <c r="C1916" s="131">
        <f t="shared" si="384"/>
        <v>377.79999999999995</v>
      </c>
      <c r="D1916" s="131">
        <f>D1918+D1930+D1938+D1942</f>
        <v>247.9</v>
      </c>
      <c r="E1916" s="131">
        <f t="shared" ref="E1916:I1917" si="395">E1918+E1930+E1938+E1942</f>
        <v>77</v>
      </c>
      <c r="F1916" s="131">
        <f t="shared" si="395"/>
        <v>0</v>
      </c>
      <c r="G1916" s="131">
        <f t="shared" si="395"/>
        <v>0</v>
      </c>
      <c r="H1916" s="131">
        <f t="shared" si="395"/>
        <v>0</v>
      </c>
      <c r="I1916" s="131">
        <f t="shared" si="395"/>
        <v>52.9</v>
      </c>
    </row>
    <row r="1917" spans="1:9" s="95" customFormat="1" ht="13" x14ac:dyDescent="0.3">
      <c r="A1917" s="132"/>
      <c r="B1917" s="133" t="s">
        <v>22</v>
      </c>
      <c r="C1917" s="131">
        <f t="shared" si="384"/>
        <v>377.79999999999995</v>
      </c>
      <c r="D1917" s="131">
        <f>D1919+D1931+D1939+D1943</f>
        <v>247.9</v>
      </c>
      <c r="E1917" s="131">
        <f t="shared" si="395"/>
        <v>77</v>
      </c>
      <c r="F1917" s="131">
        <f t="shared" si="395"/>
        <v>0</v>
      </c>
      <c r="G1917" s="131">
        <f t="shared" si="395"/>
        <v>0</v>
      </c>
      <c r="H1917" s="131">
        <f t="shared" si="395"/>
        <v>0</v>
      </c>
      <c r="I1917" s="131">
        <f t="shared" si="395"/>
        <v>52.9</v>
      </c>
    </row>
    <row r="1918" spans="1:9" s="127" customFormat="1" ht="13" x14ac:dyDescent="0.3">
      <c r="A1918" s="149" t="s">
        <v>111</v>
      </c>
      <c r="B1918" s="144" t="s">
        <v>21</v>
      </c>
      <c r="C1918" s="126">
        <f t="shared" si="384"/>
        <v>161.80000000000001</v>
      </c>
      <c r="D1918" s="126">
        <f>D1920+D1922+D1924+D1926+D1928</f>
        <v>61.900000000000006</v>
      </c>
      <c r="E1918" s="126">
        <f t="shared" ref="E1918:I1919" si="396">E1920+E1922+E1924+E1926+E1928</f>
        <v>47</v>
      </c>
      <c r="F1918" s="126">
        <f t="shared" si="396"/>
        <v>0</v>
      </c>
      <c r="G1918" s="126">
        <f t="shared" si="396"/>
        <v>0</v>
      </c>
      <c r="H1918" s="126">
        <f t="shared" si="396"/>
        <v>0</v>
      </c>
      <c r="I1918" s="126">
        <f t="shared" si="396"/>
        <v>52.9</v>
      </c>
    </row>
    <row r="1919" spans="1:9" s="127" customFormat="1" ht="13" x14ac:dyDescent="0.3">
      <c r="A1919" s="145"/>
      <c r="B1919" s="128" t="s">
        <v>22</v>
      </c>
      <c r="C1919" s="126">
        <f t="shared" si="384"/>
        <v>161.80000000000001</v>
      </c>
      <c r="D1919" s="126">
        <f>D1921+D1923+D1925+D1927+D1929</f>
        <v>61.900000000000006</v>
      </c>
      <c r="E1919" s="126">
        <f t="shared" si="396"/>
        <v>47</v>
      </c>
      <c r="F1919" s="126">
        <f t="shared" si="396"/>
        <v>0</v>
      </c>
      <c r="G1919" s="126">
        <f t="shared" si="396"/>
        <v>0</v>
      </c>
      <c r="H1919" s="126">
        <f t="shared" si="396"/>
        <v>0</v>
      </c>
      <c r="I1919" s="126">
        <f t="shared" si="396"/>
        <v>52.9</v>
      </c>
    </row>
    <row r="1920" spans="1:9" s="103" customFormat="1" ht="25" x14ac:dyDescent="0.25">
      <c r="A1920" s="300" t="s">
        <v>112</v>
      </c>
      <c r="B1920" s="114" t="s">
        <v>21</v>
      </c>
      <c r="C1920" s="78">
        <f t="shared" si="384"/>
        <v>40</v>
      </c>
      <c r="D1920" s="78">
        <f>D1921</f>
        <v>9.1</v>
      </c>
      <c r="E1920" s="78">
        <f>28-28</f>
        <v>0</v>
      </c>
      <c r="F1920" s="78">
        <v>0</v>
      </c>
      <c r="G1920" s="78">
        <v>0</v>
      </c>
      <c r="H1920" s="78">
        <v>0</v>
      </c>
      <c r="I1920" s="78">
        <f>2.9+28</f>
        <v>30.9</v>
      </c>
    </row>
    <row r="1921" spans="1:10" s="103" customFormat="1" ht="13" x14ac:dyDescent="0.3">
      <c r="A1921" s="115"/>
      <c r="B1921" s="116" t="s">
        <v>22</v>
      </c>
      <c r="C1921" s="78">
        <f t="shared" si="384"/>
        <v>40</v>
      </c>
      <c r="D1921" s="78">
        <v>9.1</v>
      </c>
      <c r="E1921" s="78">
        <f>28-28</f>
        <v>0</v>
      </c>
      <c r="F1921" s="78">
        <v>0</v>
      </c>
      <c r="G1921" s="78">
        <v>0</v>
      </c>
      <c r="H1921" s="78">
        <v>0</v>
      </c>
      <c r="I1921" s="78">
        <f>2.9+28</f>
        <v>30.9</v>
      </c>
    </row>
    <row r="1922" spans="1:10" s="20" customFormat="1" x14ac:dyDescent="0.25">
      <c r="A1922" s="13" t="s">
        <v>145</v>
      </c>
      <c r="B1922" s="225" t="s">
        <v>21</v>
      </c>
      <c r="C1922" s="64">
        <f t="shared" ref="C1922:C1945" si="397">D1922+E1922+F1922+G1922+H1922+I1922</f>
        <v>60</v>
      </c>
      <c r="D1922" s="64">
        <v>38</v>
      </c>
      <c r="E1922" s="64">
        <v>0</v>
      </c>
      <c r="F1922" s="64">
        <v>0</v>
      </c>
      <c r="G1922" s="64">
        <v>0</v>
      </c>
      <c r="H1922" s="64">
        <v>0</v>
      </c>
      <c r="I1922" s="64">
        <f>60-38</f>
        <v>22</v>
      </c>
      <c r="J1922" s="216"/>
    </row>
    <row r="1923" spans="1:10" s="20" customFormat="1" x14ac:dyDescent="0.25">
      <c r="A1923" s="12"/>
      <c r="B1923" s="226" t="s">
        <v>22</v>
      </c>
      <c r="C1923" s="64">
        <f t="shared" si="397"/>
        <v>60</v>
      </c>
      <c r="D1923" s="64">
        <v>38</v>
      </c>
      <c r="E1923" s="64">
        <v>0</v>
      </c>
      <c r="F1923" s="64">
        <v>0</v>
      </c>
      <c r="G1923" s="64">
        <v>0</v>
      </c>
      <c r="H1923" s="64">
        <v>0</v>
      </c>
      <c r="I1923" s="64">
        <f>60-38</f>
        <v>22</v>
      </c>
      <c r="J1923" s="216"/>
    </row>
    <row r="1924" spans="1:10" s="212" customFormat="1" ht="14" x14ac:dyDescent="0.3">
      <c r="A1924" s="457" t="s">
        <v>345</v>
      </c>
      <c r="B1924" s="225" t="s">
        <v>21</v>
      </c>
      <c r="C1924" s="64">
        <f t="shared" si="397"/>
        <v>14.8</v>
      </c>
      <c r="D1924" s="64">
        <v>14.8</v>
      </c>
      <c r="E1924" s="64">
        <v>0</v>
      </c>
      <c r="F1924" s="64">
        <v>0</v>
      </c>
      <c r="G1924" s="64">
        <v>0</v>
      </c>
      <c r="H1924" s="64">
        <v>0</v>
      </c>
      <c r="I1924" s="64">
        <v>0</v>
      </c>
      <c r="J1924" s="215"/>
    </row>
    <row r="1925" spans="1:10" s="20" customFormat="1" x14ac:dyDescent="0.25">
      <c r="A1925" s="12"/>
      <c r="B1925" s="226" t="s">
        <v>22</v>
      </c>
      <c r="C1925" s="64">
        <f t="shared" si="397"/>
        <v>14.8</v>
      </c>
      <c r="D1925" s="64">
        <v>14.8</v>
      </c>
      <c r="E1925" s="64">
        <v>0</v>
      </c>
      <c r="F1925" s="64">
        <v>0</v>
      </c>
      <c r="G1925" s="64">
        <v>0</v>
      </c>
      <c r="H1925" s="64">
        <v>0</v>
      </c>
      <c r="I1925" s="64">
        <v>0</v>
      </c>
      <c r="J1925" s="216"/>
    </row>
    <row r="1926" spans="1:10" s="212" customFormat="1" ht="28" x14ac:dyDescent="0.3">
      <c r="A1926" s="442" t="s">
        <v>628</v>
      </c>
      <c r="B1926" s="225" t="s">
        <v>21</v>
      </c>
      <c r="C1926" s="64">
        <f t="shared" si="397"/>
        <v>5</v>
      </c>
      <c r="D1926" s="64">
        <v>0</v>
      </c>
      <c r="E1926" s="64">
        <v>5</v>
      </c>
      <c r="F1926" s="64">
        <v>0</v>
      </c>
      <c r="G1926" s="64">
        <v>0</v>
      </c>
      <c r="H1926" s="64">
        <v>0</v>
      </c>
      <c r="I1926" s="64">
        <v>0</v>
      </c>
      <c r="J1926" s="215"/>
    </row>
    <row r="1927" spans="1:10" s="20" customFormat="1" x14ac:dyDescent="0.25">
      <c r="A1927" s="12"/>
      <c r="B1927" s="226" t="s">
        <v>22</v>
      </c>
      <c r="C1927" s="64">
        <f t="shared" si="397"/>
        <v>5</v>
      </c>
      <c r="D1927" s="64">
        <v>0</v>
      </c>
      <c r="E1927" s="64">
        <v>5</v>
      </c>
      <c r="F1927" s="64">
        <v>0</v>
      </c>
      <c r="G1927" s="64">
        <v>0</v>
      </c>
      <c r="H1927" s="64">
        <v>0</v>
      </c>
      <c r="I1927" s="64">
        <v>0</v>
      </c>
      <c r="J1927" s="216"/>
    </row>
    <row r="1928" spans="1:10" s="212" customFormat="1" ht="28" x14ac:dyDescent="0.25">
      <c r="A1928" s="590" t="s">
        <v>629</v>
      </c>
      <c r="B1928" s="225" t="s">
        <v>21</v>
      </c>
      <c r="C1928" s="64">
        <f t="shared" si="397"/>
        <v>42</v>
      </c>
      <c r="D1928" s="64">
        <v>0</v>
      </c>
      <c r="E1928" s="64">
        <f>40+2</f>
        <v>42</v>
      </c>
      <c r="F1928" s="64">
        <v>0</v>
      </c>
      <c r="G1928" s="64">
        <v>0</v>
      </c>
      <c r="H1928" s="64">
        <v>0</v>
      </c>
      <c r="I1928" s="64">
        <v>0</v>
      </c>
      <c r="J1928" s="215"/>
    </row>
    <row r="1929" spans="1:10" s="20" customFormat="1" x14ac:dyDescent="0.25">
      <c r="A1929" s="12"/>
      <c r="B1929" s="226" t="s">
        <v>22</v>
      </c>
      <c r="C1929" s="64">
        <f t="shared" si="397"/>
        <v>42</v>
      </c>
      <c r="D1929" s="64">
        <v>0</v>
      </c>
      <c r="E1929" s="64">
        <f>40+2</f>
        <v>42</v>
      </c>
      <c r="F1929" s="64">
        <v>0</v>
      </c>
      <c r="G1929" s="64">
        <v>0</v>
      </c>
      <c r="H1929" s="64">
        <v>0</v>
      </c>
      <c r="I1929" s="64">
        <v>0</v>
      </c>
      <c r="J1929" s="216"/>
    </row>
    <row r="1930" spans="1:10" s="127" customFormat="1" ht="13" x14ac:dyDescent="0.3">
      <c r="A1930" s="149" t="s">
        <v>132</v>
      </c>
      <c r="B1930" s="144" t="s">
        <v>21</v>
      </c>
      <c r="C1930" s="126">
        <f t="shared" si="397"/>
        <v>146</v>
      </c>
      <c r="D1930" s="126">
        <f>D1932+D1934+D1936</f>
        <v>146</v>
      </c>
      <c r="E1930" s="126">
        <f t="shared" ref="E1930:I1931" si="398">E1932+E1934+E1936</f>
        <v>0</v>
      </c>
      <c r="F1930" s="126">
        <f t="shared" si="398"/>
        <v>0</v>
      </c>
      <c r="G1930" s="126">
        <f t="shared" si="398"/>
        <v>0</v>
      </c>
      <c r="H1930" s="126">
        <f t="shared" si="398"/>
        <v>0</v>
      </c>
      <c r="I1930" s="126">
        <f t="shared" si="398"/>
        <v>0</v>
      </c>
    </row>
    <row r="1931" spans="1:10" s="127" customFormat="1" ht="13" x14ac:dyDescent="0.3">
      <c r="A1931" s="145"/>
      <c r="B1931" s="128" t="s">
        <v>22</v>
      </c>
      <c r="C1931" s="126">
        <f t="shared" si="397"/>
        <v>146</v>
      </c>
      <c r="D1931" s="126">
        <f>D1933+D1935+D1937</f>
        <v>146</v>
      </c>
      <c r="E1931" s="126">
        <f t="shared" si="398"/>
        <v>0</v>
      </c>
      <c r="F1931" s="126">
        <f t="shared" si="398"/>
        <v>0</v>
      </c>
      <c r="G1931" s="126">
        <f t="shared" si="398"/>
        <v>0</v>
      </c>
      <c r="H1931" s="126">
        <f t="shared" si="398"/>
        <v>0</v>
      </c>
      <c r="I1931" s="126">
        <f t="shared" si="398"/>
        <v>0</v>
      </c>
    </row>
    <row r="1932" spans="1:10" s="216" customFormat="1" ht="28" x14ac:dyDescent="0.3">
      <c r="A1932" s="309" t="s">
        <v>167</v>
      </c>
      <c r="B1932" s="363" t="s">
        <v>21</v>
      </c>
      <c r="C1932" s="255">
        <f t="shared" si="397"/>
        <v>8</v>
      </c>
      <c r="D1932" s="255">
        <v>8</v>
      </c>
      <c r="E1932" s="255">
        <v>0</v>
      </c>
      <c r="F1932" s="255">
        <v>0</v>
      </c>
      <c r="G1932" s="255">
        <v>0</v>
      </c>
      <c r="H1932" s="255">
        <v>0</v>
      </c>
      <c r="I1932" s="255">
        <v>0</v>
      </c>
    </row>
    <row r="1933" spans="1:10" s="103" customFormat="1" ht="13" x14ac:dyDescent="0.3">
      <c r="A1933" s="115"/>
      <c r="B1933" s="116" t="s">
        <v>22</v>
      </c>
      <c r="C1933" s="78">
        <f t="shared" si="397"/>
        <v>8</v>
      </c>
      <c r="D1933" s="78">
        <v>8</v>
      </c>
      <c r="E1933" s="78">
        <v>0</v>
      </c>
      <c r="F1933" s="78">
        <v>0</v>
      </c>
      <c r="G1933" s="78">
        <v>0</v>
      </c>
      <c r="H1933" s="78">
        <v>0</v>
      </c>
      <c r="I1933" s="78">
        <v>0</v>
      </c>
    </row>
    <row r="1934" spans="1:10" s="208" customFormat="1" ht="25" x14ac:dyDescent="0.25">
      <c r="A1934" s="286" t="s">
        <v>175</v>
      </c>
      <c r="B1934" s="114" t="s">
        <v>21</v>
      </c>
      <c r="C1934" s="78">
        <f t="shared" si="397"/>
        <v>54</v>
      </c>
      <c r="D1934" s="78">
        <v>54</v>
      </c>
      <c r="E1934" s="78">
        <v>0</v>
      </c>
      <c r="F1934" s="78">
        <v>0</v>
      </c>
      <c r="G1934" s="78">
        <v>0</v>
      </c>
      <c r="H1934" s="78">
        <v>0</v>
      </c>
      <c r="I1934" s="78">
        <v>0</v>
      </c>
    </row>
    <row r="1935" spans="1:10" s="208" customFormat="1" ht="13" x14ac:dyDescent="0.3">
      <c r="A1935" s="115"/>
      <c r="B1935" s="116" t="s">
        <v>22</v>
      </c>
      <c r="C1935" s="78">
        <f t="shared" si="397"/>
        <v>54</v>
      </c>
      <c r="D1935" s="78">
        <v>54</v>
      </c>
      <c r="E1935" s="78">
        <v>0</v>
      </c>
      <c r="F1935" s="78">
        <v>0</v>
      </c>
      <c r="G1935" s="78">
        <v>0</v>
      </c>
      <c r="H1935" s="78">
        <v>0</v>
      </c>
      <c r="I1935" s="78">
        <v>0</v>
      </c>
    </row>
    <row r="1936" spans="1:10" s="208" customFormat="1" ht="15" customHeight="1" x14ac:dyDescent="0.3">
      <c r="A1936" s="305" t="s">
        <v>235</v>
      </c>
      <c r="B1936" s="114" t="s">
        <v>21</v>
      </c>
      <c r="C1936" s="78">
        <f t="shared" si="397"/>
        <v>84</v>
      </c>
      <c r="D1936" s="78">
        <v>84</v>
      </c>
      <c r="E1936" s="78">
        <v>0</v>
      </c>
      <c r="F1936" s="78">
        <v>0</v>
      </c>
      <c r="G1936" s="78">
        <v>0</v>
      </c>
      <c r="H1936" s="78">
        <v>0</v>
      </c>
      <c r="I1936" s="78">
        <v>0</v>
      </c>
    </row>
    <row r="1937" spans="1:9" s="208" customFormat="1" ht="13" x14ac:dyDescent="0.3">
      <c r="A1937" s="115"/>
      <c r="B1937" s="116" t="s">
        <v>22</v>
      </c>
      <c r="C1937" s="78">
        <f t="shared" si="397"/>
        <v>84</v>
      </c>
      <c r="D1937" s="78">
        <v>84</v>
      </c>
      <c r="E1937" s="78">
        <v>0</v>
      </c>
      <c r="F1937" s="78">
        <v>0</v>
      </c>
      <c r="G1937" s="78">
        <v>0</v>
      </c>
      <c r="H1937" s="78">
        <v>0</v>
      </c>
      <c r="I1937" s="78">
        <v>0</v>
      </c>
    </row>
    <row r="1938" spans="1:9" s="127" customFormat="1" ht="13" x14ac:dyDescent="0.3">
      <c r="A1938" s="149" t="s">
        <v>401</v>
      </c>
      <c r="B1938" s="144" t="s">
        <v>21</v>
      </c>
      <c r="C1938" s="126">
        <f t="shared" si="397"/>
        <v>40</v>
      </c>
      <c r="D1938" s="126">
        <f>D1940</f>
        <v>40</v>
      </c>
      <c r="E1938" s="126">
        <f t="shared" ref="E1938:I1939" si="399">E1940</f>
        <v>0</v>
      </c>
      <c r="F1938" s="126">
        <f t="shared" si="399"/>
        <v>0</v>
      </c>
      <c r="G1938" s="126">
        <f t="shared" si="399"/>
        <v>0</v>
      </c>
      <c r="H1938" s="126">
        <f t="shared" si="399"/>
        <v>0</v>
      </c>
      <c r="I1938" s="126">
        <f t="shared" si="399"/>
        <v>0</v>
      </c>
    </row>
    <row r="1939" spans="1:9" s="127" customFormat="1" ht="13" x14ac:dyDescent="0.3">
      <c r="A1939" s="145"/>
      <c r="B1939" s="128" t="s">
        <v>22</v>
      </c>
      <c r="C1939" s="126">
        <f t="shared" si="397"/>
        <v>40</v>
      </c>
      <c r="D1939" s="126">
        <f>D1941</f>
        <v>40</v>
      </c>
      <c r="E1939" s="126">
        <f t="shared" si="399"/>
        <v>0</v>
      </c>
      <c r="F1939" s="126">
        <f t="shared" si="399"/>
        <v>0</v>
      </c>
      <c r="G1939" s="126">
        <f t="shared" si="399"/>
        <v>0</v>
      </c>
      <c r="H1939" s="126">
        <f t="shared" si="399"/>
        <v>0</v>
      </c>
      <c r="I1939" s="126">
        <f t="shared" si="399"/>
        <v>0</v>
      </c>
    </row>
    <row r="1940" spans="1:9" s="215" customFormat="1" ht="14" x14ac:dyDescent="0.3">
      <c r="A1940" s="414" t="s">
        <v>10</v>
      </c>
      <c r="B1940" s="363" t="s">
        <v>21</v>
      </c>
      <c r="C1940" s="255">
        <f t="shared" si="397"/>
        <v>40</v>
      </c>
      <c r="D1940" s="255">
        <v>40</v>
      </c>
      <c r="E1940" s="255">
        <v>0</v>
      </c>
      <c r="F1940" s="255">
        <v>0</v>
      </c>
      <c r="G1940" s="255">
        <v>0</v>
      </c>
      <c r="H1940" s="255">
        <v>0</v>
      </c>
      <c r="I1940" s="255">
        <v>0</v>
      </c>
    </row>
    <row r="1941" spans="1:9" s="103" customFormat="1" ht="13" x14ac:dyDescent="0.3">
      <c r="A1941" s="115"/>
      <c r="B1941" s="116" t="s">
        <v>22</v>
      </c>
      <c r="C1941" s="78">
        <f t="shared" si="397"/>
        <v>40</v>
      </c>
      <c r="D1941" s="78">
        <v>40</v>
      </c>
      <c r="E1941" s="78">
        <v>0</v>
      </c>
      <c r="F1941" s="78">
        <v>0</v>
      </c>
      <c r="G1941" s="78">
        <v>0</v>
      </c>
      <c r="H1941" s="78">
        <v>0</v>
      </c>
      <c r="I1941" s="78">
        <v>0</v>
      </c>
    </row>
    <row r="1942" spans="1:9" s="127" customFormat="1" ht="13" x14ac:dyDescent="0.3">
      <c r="A1942" s="149" t="s">
        <v>890</v>
      </c>
      <c r="B1942" s="144" t="s">
        <v>21</v>
      </c>
      <c r="C1942" s="126">
        <f t="shared" si="397"/>
        <v>30</v>
      </c>
      <c r="D1942" s="126">
        <f>D1944</f>
        <v>0</v>
      </c>
      <c r="E1942" s="126">
        <f t="shared" ref="E1942:I1943" si="400">E1944</f>
        <v>30</v>
      </c>
      <c r="F1942" s="126">
        <f t="shared" si="400"/>
        <v>0</v>
      </c>
      <c r="G1942" s="126">
        <f t="shared" si="400"/>
        <v>0</v>
      </c>
      <c r="H1942" s="126">
        <f t="shared" si="400"/>
        <v>0</v>
      </c>
      <c r="I1942" s="126">
        <f t="shared" si="400"/>
        <v>0</v>
      </c>
    </row>
    <row r="1943" spans="1:9" s="127" customFormat="1" ht="13" x14ac:dyDescent="0.3">
      <c r="A1943" s="145"/>
      <c r="B1943" s="128" t="s">
        <v>22</v>
      </c>
      <c r="C1943" s="126">
        <f t="shared" si="397"/>
        <v>30</v>
      </c>
      <c r="D1943" s="126">
        <f>D1945</f>
        <v>0</v>
      </c>
      <c r="E1943" s="126">
        <f t="shared" si="400"/>
        <v>30</v>
      </c>
      <c r="F1943" s="126">
        <f t="shared" si="400"/>
        <v>0</v>
      </c>
      <c r="G1943" s="126">
        <f t="shared" si="400"/>
        <v>0</v>
      </c>
      <c r="H1943" s="126">
        <f t="shared" si="400"/>
        <v>0</v>
      </c>
      <c r="I1943" s="126">
        <f t="shared" si="400"/>
        <v>0</v>
      </c>
    </row>
    <row r="1944" spans="1:9" s="215" customFormat="1" ht="28" x14ac:dyDescent="0.25">
      <c r="A1944" s="578" t="s">
        <v>889</v>
      </c>
      <c r="B1944" s="363" t="s">
        <v>21</v>
      </c>
      <c r="C1944" s="255">
        <f t="shared" si="397"/>
        <v>30</v>
      </c>
      <c r="D1944" s="255">
        <v>0</v>
      </c>
      <c r="E1944" s="255">
        <v>30</v>
      </c>
      <c r="F1944" s="255">
        <v>0</v>
      </c>
      <c r="G1944" s="255">
        <v>0</v>
      </c>
      <c r="H1944" s="255">
        <v>0</v>
      </c>
      <c r="I1944" s="255">
        <v>0</v>
      </c>
    </row>
    <row r="1945" spans="1:9" s="103" customFormat="1" ht="13" x14ac:dyDescent="0.3">
      <c r="A1945" s="115"/>
      <c r="B1945" s="116" t="s">
        <v>22</v>
      </c>
      <c r="C1945" s="78">
        <f t="shared" si="397"/>
        <v>30</v>
      </c>
      <c r="D1945" s="78">
        <v>0</v>
      </c>
      <c r="E1945" s="78">
        <v>30</v>
      </c>
      <c r="F1945" s="78">
        <v>0</v>
      </c>
      <c r="G1945" s="78">
        <v>0</v>
      </c>
      <c r="H1945" s="78">
        <v>0</v>
      </c>
      <c r="I1945" s="78">
        <v>0</v>
      </c>
    </row>
    <row r="1946" spans="1:9" ht="13" x14ac:dyDescent="0.3">
      <c r="A1946" s="690" t="s">
        <v>79</v>
      </c>
      <c r="B1946" s="687"/>
      <c r="C1946" s="688"/>
      <c r="D1946" s="688"/>
      <c r="E1946" s="688"/>
      <c r="F1946" s="688"/>
      <c r="G1946" s="688"/>
      <c r="H1946" s="688"/>
      <c r="I1946" s="689"/>
    </row>
    <row r="1947" spans="1:9" ht="13" x14ac:dyDescent="0.3">
      <c r="A1947" s="31" t="s">
        <v>24</v>
      </c>
      <c r="B1947" s="98" t="s">
        <v>21</v>
      </c>
      <c r="C1947" s="131">
        <f t="shared" ref="C1947:C2010" si="401">D1947+E1947+F1947+G1947+H1947+I1947</f>
        <v>12409.63</v>
      </c>
      <c r="D1947" s="131">
        <f t="shared" ref="D1947:I1960" si="402">D1949</f>
        <v>3486.25</v>
      </c>
      <c r="E1947" s="131">
        <f t="shared" si="402"/>
        <v>6493</v>
      </c>
      <c r="F1947" s="131">
        <f t="shared" si="402"/>
        <v>249</v>
      </c>
      <c r="G1947" s="131">
        <f t="shared" si="402"/>
        <v>1550</v>
      </c>
      <c r="H1947" s="131">
        <f t="shared" si="402"/>
        <v>0</v>
      </c>
      <c r="I1947" s="131">
        <f t="shared" si="402"/>
        <v>631.38</v>
      </c>
    </row>
    <row r="1948" spans="1:9" ht="13" x14ac:dyDescent="0.3">
      <c r="A1948" s="21" t="s">
        <v>48</v>
      </c>
      <c r="B1948" s="133" t="s">
        <v>22</v>
      </c>
      <c r="C1948" s="131">
        <f t="shared" si="401"/>
        <v>12409.63</v>
      </c>
      <c r="D1948" s="131">
        <f t="shared" si="402"/>
        <v>3486.25</v>
      </c>
      <c r="E1948" s="131">
        <f t="shared" si="402"/>
        <v>6493</v>
      </c>
      <c r="F1948" s="131">
        <f t="shared" si="402"/>
        <v>249</v>
      </c>
      <c r="G1948" s="131">
        <f t="shared" si="402"/>
        <v>1550</v>
      </c>
      <c r="H1948" s="131">
        <f t="shared" si="402"/>
        <v>0</v>
      </c>
      <c r="I1948" s="131">
        <f t="shared" si="402"/>
        <v>631.38</v>
      </c>
    </row>
    <row r="1949" spans="1:9" ht="13" x14ac:dyDescent="0.3">
      <c r="A1949" s="47" t="s">
        <v>46</v>
      </c>
      <c r="B1949" s="24" t="s">
        <v>21</v>
      </c>
      <c r="C1949" s="52">
        <f t="shared" si="401"/>
        <v>12409.63</v>
      </c>
      <c r="D1949" s="52">
        <f t="shared" ref="D1949:I1950" si="403">D1951+D1955</f>
        <v>3486.25</v>
      </c>
      <c r="E1949" s="52">
        <f t="shared" si="403"/>
        <v>6493</v>
      </c>
      <c r="F1949" s="52">
        <f t="shared" si="403"/>
        <v>249</v>
      </c>
      <c r="G1949" s="52">
        <f t="shared" si="403"/>
        <v>1550</v>
      </c>
      <c r="H1949" s="52">
        <f t="shared" si="403"/>
        <v>0</v>
      </c>
      <c r="I1949" s="52">
        <f t="shared" si="403"/>
        <v>631.38</v>
      </c>
    </row>
    <row r="1950" spans="1:9" x14ac:dyDescent="0.25">
      <c r="A1950" s="12" t="s">
        <v>51</v>
      </c>
      <c r="B1950" s="26" t="s">
        <v>22</v>
      </c>
      <c r="C1950" s="52">
        <f t="shared" si="401"/>
        <v>12409.63</v>
      </c>
      <c r="D1950" s="52">
        <f t="shared" si="403"/>
        <v>3486.25</v>
      </c>
      <c r="E1950" s="52">
        <f t="shared" si="403"/>
        <v>6493</v>
      </c>
      <c r="F1950" s="52">
        <f t="shared" si="403"/>
        <v>249</v>
      </c>
      <c r="G1950" s="52">
        <f t="shared" si="403"/>
        <v>1550</v>
      </c>
      <c r="H1950" s="52">
        <f t="shared" si="403"/>
        <v>0</v>
      </c>
      <c r="I1950" s="52">
        <f t="shared" si="403"/>
        <v>631.38</v>
      </c>
    </row>
    <row r="1951" spans="1:9" ht="26" x14ac:dyDescent="0.3">
      <c r="A1951" s="183" t="s">
        <v>11</v>
      </c>
      <c r="B1951" s="63" t="s">
        <v>21</v>
      </c>
      <c r="C1951" s="52">
        <f>D1951+E1951+F1951+G1951+H1951+I1951</f>
        <v>4557</v>
      </c>
      <c r="D1951" s="52">
        <f>D1953</f>
        <v>2509</v>
      </c>
      <c r="E1951" s="52">
        <f t="shared" ref="E1951:I1952" si="404">E1953</f>
        <v>249</v>
      </c>
      <c r="F1951" s="52">
        <f t="shared" si="404"/>
        <v>249</v>
      </c>
      <c r="G1951" s="52">
        <f t="shared" si="404"/>
        <v>1550</v>
      </c>
      <c r="H1951" s="52">
        <f t="shared" si="404"/>
        <v>0</v>
      </c>
      <c r="I1951" s="52">
        <f t="shared" si="404"/>
        <v>0</v>
      </c>
    </row>
    <row r="1952" spans="1:9" ht="13" x14ac:dyDescent="0.3">
      <c r="A1952" s="16"/>
      <c r="B1952" s="62" t="s">
        <v>22</v>
      </c>
      <c r="C1952" s="52">
        <f>D1952+E1952+F1952+G1952+H1952+I1952</f>
        <v>4557</v>
      </c>
      <c r="D1952" s="52">
        <f>D1954</f>
        <v>2509</v>
      </c>
      <c r="E1952" s="52">
        <f t="shared" si="404"/>
        <v>249</v>
      </c>
      <c r="F1952" s="52">
        <f t="shared" si="404"/>
        <v>249</v>
      </c>
      <c r="G1952" s="52">
        <f t="shared" si="404"/>
        <v>1550</v>
      </c>
      <c r="H1952" s="52">
        <f t="shared" si="404"/>
        <v>0</v>
      </c>
      <c r="I1952" s="52">
        <f t="shared" si="404"/>
        <v>0</v>
      </c>
    </row>
    <row r="1953" spans="1:13" s="248" customFormat="1" ht="94.5" customHeight="1" x14ac:dyDescent="0.25">
      <c r="A1953" s="564" t="s">
        <v>362</v>
      </c>
      <c r="B1953" s="565" t="s">
        <v>21</v>
      </c>
      <c r="C1953" s="324">
        <f t="shared" ref="C1953:C1954" si="405">D1953+E1953+F1953+G1953+H1953+I1953</f>
        <v>4557</v>
      </c>
      <c r="D1953" s="324">
        <v>2509</v>
      </c>
      <c r="E1953" s="566">
        <v>249</v>
      </c>
      <c r="F1953" s="324">
        <v>249</v>
      </c>
      <c r="G1953" s="324">
        <v>1550</v>
      </c>
      <c r="H1953" s="324">
        <v>0</v>
      </c>
      <c r="I1953" s="324">
        <v>0</v>
      </c>
      <c r="J1953" s="624" t="s">
        <v>246</v>
      </c>
      <c r="K1953" s="691"/>
      <c r="L1953" s="691"/>
      <c r="M1953" s="691"/>
    </row>
    <row r="1954" spans="1:13" s="215" customFormat="1" x14ac:dyDescent="0.25">
      <c r="A1954" s="315"/>
      <c r="B1954" s="229" t="s">
        <v>22</v>
      </c>
      <c r="C1954" s="255">
        <f t="shared" si="405"/>
        <v>4557</v>
      </c>
      <c r="D1954" s="255">
        <v>2509</v>
      </c>
      <c r="E1954" s="314">
        <v>249</v>
      </c>
      <c r="F1954" s="255">
        <v>249</v>
      </c>
      <c r="G1954" s="255">
        <v>1550</v>
      </c>
      <c r="H1954" s="255">
        <v>0</v>
      </c>
      <c r="I1954" s="255">
        <v>0</v>
      </c>
      <c r="J1954" s="692"/>
      <c r="K1954" s="691"/>
      <c r="L1954" s="691"/>
      <c r="M1954" s="691"/>
    </row>
    <row r="1955" spans="1:13" ht="13" x14ac:dyDescent="0.3">
      <c r="A1955" s="19" t="s">
        <v>78</v>
      </c>
      <c r="B1955" s="3" t="s">
        <v>21</v>
      </c>
      <c r="C1955" s="52">
        <f t="shared" si="401"/>
        <v>7852.63</v>
      </c>
      <c r="D1955" s="52">
        <f t="shared" si="402"/>
        <v>977.25</v>
      </c>
      <c r="E1955" s="52">
        <f t="shared" si="402"/>
        <v>6244</v>
      </c>
      <c r="F1955" s="52">
        <f t="shared" si="402"/>
        <v>0</v>
      </c>
      <c r="G1955" s="52">
        <f t="shared" si="402"/>
        <v>0</v>
      </c>
      <c r="H1955" s="52">
        <f t="shared" si="402"/>
        <v>0</v>
      </c>
      <c r="I1955" s="52">
        <f t="shared" si="402"/>
        <v>631.38</v>
      </c>
    </row>
    <row r="1956" spans="1:13" ht="13" x14ac:dyDescent="0.3">
      <c r="A1956" s="16"/>
      <c r="B1956" s="4" t="s">
        <v>22</v>
      </c>
      <c r="C1956" s="52">
        <f t="shared" si="401"/>
        <v>7852.63</v>
      </c>
      <c r="D1956" s="52">
        <f t="shared" si="402"/>
        <v>977.25</v>
      </c>
      <c r="E1956" s="52">
        <f t="shared" si="402"/>
        <v>6244</v>
      </c>
      <c r="F1956" s="52">
        <f t="shared" si="402"/>
        <v>0</v>
      </c>
      <c r="G1956" s="52">
        <f t="shared" si="402"/>
        <v>0</v>
      </c>
      <c r="H1956" s="52">
        <f t="shared" si="402"/>
        <v>0</v>
      </c>
      <c r="I1956" s="52">
        <f t="shared" si="402"/>
        <v>631.38</v>
      </c>
    </row>
    <row r="1957" spans="1:13" x14ac:dyDescent="0.25">
      <c r="A1957" s="28" t="s">
        <v>56</v>
      </c>
      <c r="B1957" s="24" t="s">
        <v>21</v>
      </c>
      <c r="C1957" s="52">
        <f t="shared" si="401"/>
        <v>7852.63</v>
      </c>
      <c r="D1957" s="52">
        <f t="shared" si="402"/>
        <v>977.25</v>
      </c>
      <c r="E1957" s="64">
        <f t="shared" si="402"/>
        <v>6244</v>
      </c>
      <c r="F1957" s="52">
        <f t="shared" si="402"/>
        <v>0</v>
      </c>
      <c r="G1957" s="52">
        <f t="shared" si="402"/>
        <v>0</v>
      </c>
      <c r="H1957" s="52">
        <f t="shared" si="402"/>
        <v>0</v>
      </c>
      <c r="I1957" s="52">
        <f t="shared" si="402"/>
        <v>631.38</v>
      </c>
    </row>
    <row r="1958" spans="1:13" x14ac:dyDescent="0.25">
      <c r="A1958" s="12"/>
      <c r="B1958" s="26" t="s">
        <v>22</v>
      </c>
      <c r="C1958" s="52">
        <f t="shared" si="401"/>
        <v>7852.63</v>
      </c>
      <c r="D1958" s="52">
        <f t="shared" si="402"/>
        <v>977.25</v>
      </c>
      <c r="E1958" s="64">
        <f t="shared" si="402"/>
        <v>6244</v>
      </c>
      <c r="F1958" s="52">
        <f t="shared" si="402"/>
        <v>0</v>
      </c>
      <c r="G1958" s="52">
        <f t="shared" si="402"/>
        <v>0</v>
      </c>
      <c r="H1958" s="52">
        <f t="shared" si="402"/>
        <v>0</v>
      </c>
      <c r="I1958" s="52">
        <f t="shared" si="402"/>
        <v>631.38</v>
      </c>
    </row>
    <row r="1959" spans="1:13" s="95" customFormat="1" ht="13" x14ac:dyDescent="0.3">
      <c r="A1959" s="96" t="s">
        <v>53</v>
      </c>
      <c r="B1959" s="130" t="s">
        <v>21</v>
      </c>
      <c r="C1959" s="131">
        <f t="shared" si="401"/>
        <v>7852.63</v>
      </c>
      <c r="D1959" s="131">
        <f t="shared" si="402"/>
        <v>977.25</v>
      </c>
      <c r="E1959" s="131">
        <f t="shared" si="402"/>
        <v>6244</v>
      </c>
      <c r="F1959" s="131">
        <f t="shared" si="402"/>
        <v>0</v>
      </c>
      <c r="G1959" s="131">
        <f t="shared" si="402"/>
        <v>0</v>
      </c>
      <c r="H1959" s="131">
        <f t="shared" si="402"/>
        <v>0</v>
      </c>
      <c r="I1959" s="131">
        <f t="shared" si="402"/>
        <v>631.38</v>
      </c>
    </row>
    <row r="1960" spans="1:13" s="95" customFormat="1" ht="13" x14ac:dyDescent="0.3">
      <c r="A1960" s="132"/>
      <c r="B1960" s="133" t="s">
        <v>22</v>
      </c>
      <c r="C1960" s="131">
        <f t="shared" si="401"/>
        <v>7852.63</v>
      </c>
      <c r="D1960" s="131">
        <f t="shared" si="402"/>
        <v>977.25</v>
      </c>
      <c r="E1960" s="131">
        <f t="shared" si="402"/>
        <v>6244</v>
      </c>
      <c r="F1960" s="131">
        <f t="shared" si="402"/>
        <v>0</v>
      </c>
      <c r="G1960" s="131">
        <f t="shared" si="402"/>
        <v>0</v>
      </c>
      <c r="H1960" s="131">
        <f t="shared" si="402"/>
        <v>0</v>
      </c>
      <c r="I1960" s="131">
        <f t="shared" si="402"/>
        <v>631.38</v>
      </c>
    </row>
    <row r="1961" spans="1:13" x14ac:dyDescent="0.25">
      <c r="A1961" s="81" t="s">
        <v>81</v>
      </c>
      <c r="B1961" s="29" t="s">
        <v>21</v>
      </c>
      <c r="C1961" s="52">
        <f t="shared" si="401"/>
        <v>7852.63</v>
      </c>
      <c r="D1961" s="52">
        <f>D1963+D1965+D1967+D1969+D1971+D1973+D1975+D1977+D1979+D1981+D1983+D1985+D1987+D1989+D1991+D1993+D1995+D1997+D1999+D2001+D2003+D2005+D2007+D2009+D2011+D2013+D2015+D2017+D2019+D2021+D2023+D2025+D2027</f>
        <v>977.25</v>
      </c>
      <c r="E1961" s="52">
        <f t="shared" ref="E1961:I1962" si="406">E1963+E1965+E1967+E1969+E1971+E1973+E1975+E1977+E1979+E1981+E1983+E1985+E1987+E1989+E1991+E1993+E1995+E1997+E1999+E2001+E2003+E2005+E2007+E2009+E2011+E2013+E2015+E2017+E2019+E2021+E2023+E2025+E2027</f>
        <v>6244</v>
      </c>
      <c r="F1961" s="52">
        <f t="shared" si="406"/>
        <v>0</v>
      </c>
      <c r="G1961" s="52">
        <f t="shared" si="406"/>
        <v>0</v>
      </c>
      <c r="H1961" s="52">
        <f t="shared" si="406"/>
        <v>0</v>
      </c>
      <c r="I1961" s="52">
        <f t="shared" si="406"/>
        <v>631.38</v>
      </c>
    </row>
    <row r="1962" spans="1:13" x14ac:dyDescent="0.25">
      <c r="A1962" s="12"/>
      <c r="B1962" s="26" t="s">
        <v>22</v>
      </c>
      <c r="C1962" s="52">
        <f t="shared" si="401"/>
        <v>7852.63</v>
      </c>
      <c r="D1962" s="52">
        <f>D1964+D1966+D1968+D1970+D1972+D1974+D1976+D1978+D1980+D1982+D1984+D1986+D1988+D1990+D1992+D1994+D1996+D1998+D2000+D2002+D2004+D2006+D2008+D2010+D2012+D2014+D2016+D2018+D2020+D2022+D2024+D2026+D2028</f>
        <v>977.25</v>
      </c>
      <c r="E1962" s="52">
        <f t="shared" si="406"/>
        <v>6244</v>
      </c>
      <c r="F1962" s="52">
        <f t="shared" si="406"/>
        <v>0</v>
      </c>
      <c r="G1962" s="52">
        <f t="shared" si="406"/>
        <v>0</v>
      </c>
      <c r="H1962" s="52">
        <f t="shared" si="406"/>
        <v>0</v>
      </c>
      <c r="I1962" s="52">
        <f t="shared" si="406"/>
        <v>631.38</v>
      </c>
    </row>
    <row r="1963" spans="1:13" s="147" customFormat="1" ht="37.5" x14ac:dyDescent="0.25">
      <c r="A1963" s="379" t="s">
        <v>89</v>
      </c>
      <c r="B1963" s="82" t="s">
        <v>21</v>
      </c>
      <c r="C1963" s="84">
        <f t="shared" si="401"/>
        <v>26</v>
      </c>
      <c r="D1963" s="84">
        <f>D1964</f>
        <v>26</v>
      </c>
      <c r="E1963" s="84">
        <v>0</v>
      </c>
      <c r="F1963" s="84">
        <v>0</v>
      </c>
      <c r="G1963" s="84">
        <v>0</v>
      </c>
      <c r="H1963" s="84">
        <v>0</v>
      </c>
      <c r="I1963" s="84">
        <v>0</v>
      </c>
      <c r="J1963" s="264"/>
    </row>
    <row r="1964" spans="1:13" s="147" customFormat="1" x14ac:dyDescent="0.25">
      <c r="A1964" s="85"/>
      <c r="B1964" s="86" t="s">
        <v>22</v>
      </c>
      <c r="C1964" s="84">
        <f t="shared" si="401"/>
        <v>26</v>
      </c>
      <c r="D1964" s="84">
        <v>26</v>
      </c>
      <c r="E1964" s="84">
        <v>0</v>
      </c>
      <c r="F1964" s="84">
        <v>0</v>
      </c>
      <c r="G1964" s="84">
        <v>0</v>
      </c>
      <c r="H1964" s="84">
        <v>0</v>
      </c>
      <c r="I1964" s="84">
        <v>0</v>
      </c>
      <c r="J1964" s="264"/>
    </row>
    <row r="1965" spans="1:13" s="102" customFormat="1" ht="37.5" x14ac:dyDescent="0.25">
      <c r="A1965" s="379" t="s">
        <v>105</v>
      </c>
      <c r="B1965" s="82" t="s">
        <v>21</v>
      </c>
      <c r="C1965" s="83">
        <f t="shared" si="401"/>
        <v>74</v>
      </c>
      <c r="D1965" s="84">
        <f>D1966</f>
        <v>74</v>
      </c>
      <c r="E1965" s="84">
        <v>0</v>
      </c>
      <c r="F1965" s="84">
        <v>0</v>
      </c>
      <c r="G1965" s="84">
        <v>0</v>
      </c>
      <c r="H1965" s="84">
        <v>0</v>
      </c>
      <c r="I1965" s="84">
        <v>0</v>
      </c>
      <c r="J1965" s="214"/>
    </row>
    <row r="1966" spans="1:13" s="102" customFormat="1" x14ac:dyDescent="0.25">
      <c r="A1966" s="85"/>
      <c r="B1966" s="86" t="s">
        <v>22</v>
      </c>
      <c r="C1966" s="83">
        <f t="shared" si="401"/>
        <v>74</v>
      </c>
      <c r="D1966" s="84">
        <v>74</v>
      </c>
      <c r="E1966" s="84">
        <v>0</v>
      </c>
      <c r="F1966" s="84">
        <v>0</v>
      </c>
      <c r="G1966" s="84">
        <v>0</v>
      </c>
      <c r="H1966" s="84">
        <v>0</v>
      </c>
      <c r="I1966" s="84">
        <v>0</v>
      </c>
      <c r="J1966" s="216"/>
    </row>
    <row r="1967" spans="1:13" s="147" customFormat="1" ht="37.5" x14ac:dyDescent="0.25">
      <c r="A1967" s="379" t="s">
        <v>710</v>
      </c>
      <c r="B1967" s="82" t="s">
        <v>21</v>
      </c>
      <c r="C1967" s="84">
        <f t="shared" si="401"/>
        <v>120</v>
      </c>
      <c r="D1967" s="84">
        <f>D1968</f>
        <v>38</v>
      </c>
      <c r="E1967" s="265">
        <v>0</v>
      </c>
      <c r="F1967" s="265">
        <v>0</v>
      </c>
      <c r="G1967" s="265">
        <v>0</v>
      </c>
      <c r="H1967" s="265">
        <v>0</v>
      </c>
      <c r="I1967" s="265">
        <f>I1968</f>
        <v>82</v>
      </c>
      <c r="J1967" s="264"/>
    </row>
    <row r="1968" spans="1:13" s="147" customFormat="1" x14ac:dyDescent="0.25">
      <c r="A1968" s="85"/>
      <c r="B1968" s="86" t="s">
        <v>22</v>
      </c>
      <c r="C1968" s="84">
        <f t="shared" si="401"/>
        <v>120</v>
      </c>
      <c r="D1968" s="84">
        <v>38</v>
      </c>
      <c r="E1968" s="84">
        <v>0</v>
      </c>
      <c r="F1968" s="84">
        <v>0</v>
      </c>
      <c r="G1968" s="84">
        <v>0</v>
      </c>
      <c r="H1968" s="84">
        <v>0</v>
      </c>
      <c r="I1968" s="84">
        <f>120-38</f>
        <v>82</v>
      </c>
      <c r="J1968" s="264"/>
    </row>
    <row r="1969" spans="1:10" s="147" customFormat="1" ht="37.5" x14ac:dyDescent="0.25">
      <c r="A1969" s="379" t="s">
        <v>711</v>
      </c>
      <c r="B1969" s="82" t="s">
        <v>21</v>
      </c>
      <c r="C1969" s="84">
        <f t="shared" si="401"/>
        <v>400</v>
      </c>
      <c r="D1969" s="84">
        <f>D1970</f>
        <v>37</v>
      </c>
      <c r="E1969" s="84">
        <f>E1970</f>
        <v>0</v>
      </c>
      <c r="F1969" s="84">
        <v>0</v>
      </c>
      <c r="G1969" s="84">
        <v>0</v>
      </c>
      <c r="H1969" s="84">
        <v>0</v>
      </c>
      <c r="I1969" s="84">
        <f>I1970</f>
        <v>363</v>
      </c>
      <c r="J1969" s="264"/>
    </row>
    <row r="1970" spans="1:10" s="147" customFormat="1" x14ac:dyDescent="0.25">
      <c r="A1970" s="85"/>
      <c r="B1970" s="86" t="s">
        <v>22</v>
      </c>
      <c r="C1970" s="84">
        <f t="shared" si="401"/>
        <v>400</v>
      </c>
      <c r="D1970" s="84">
        <v>37</v>
      </c>
      <c r="E1970" s="84">
        <v>0</v>
      </c>
      <c r="F1970" s="84">
        <v>0</v>
      </c>
      <c r="G1970" s="84">
        <v>0</v>
      </c>
      <c r="H1970" s="84">
        <v>0</v>
      </c>
      <c r="I1970" s="84">
        <f>400-37</f>
        <v>363</v>
      </c>
      <c r="J1970" s="264"/>
    </row>
    <row r="1971" spans="1:10" s="244" customFormat="1" ht="51.75" customHeight="1" x14ac:dyDescent="0.25">
      <c r="A1971" s="379" t="s">
        <v>712</v>
      </c>
      <c r="B1971" s="82" t="s">
        <v>21</v>
      </c>
      <c r="C1971" s="84">
        <f>D1971+E1971+F1971+G1971+H1971+I1971</f>
        <v>60</v>
      </c>
      <c r="D1971" s="84">
        <f>20+40</f>
        <v>60</v>
      </c>
      <c r="E1971" s="84">
        <v>0</v>
      </c>
      <c r="F1971" s="84">
        <v>0</v>
      </c>
      <c r="G1971" s="84">
        <v>0</v>
      </c>
      <c r="H1971" s="84">
        <v>0</v>
      </c>
      <c r="I1971" s="84">
        <v>0</v>
      </c>
      <c r="J1971" s="147"/>
    </row>
    <row r="1972" spans="1:10" s="244" customFormat="1" x14ac:dyDescent="0.25">
      <c r="A1972" s="245"/>
      <c r="B1972" s="86" t="s">
        <v>22</v>
      </c>
      <c r="C1972" s="84">
        <f t="shared" si="401"/>
        <v>60</v>
      </c>
      <c r="D1972" s="84">
        <f>20+40</f>
        <v>60</v>
      </c>
      <c r="E1972" s="84">
        <v>0</v>
      </c>
      <c r="F1972" s="84">
        <v>0</v>
      </c>
      <c r="G1972" s="84">
        <v>0</v>
      </c>
      <c r="H1972" s="84">
        <v>0</v>
      </c>
      <c r="I1972" s="84">
        <v>0</v>
      </c>
      <c r="J1972" s="147"/>
    </row>
    <row r="1973" spans="1:10" s="269" customFormat="1" ht="50" x14ac:dyDescent="0.25">
      <c r="A1973" s="213" t="s">
        <v>713</v>
      </c>
      <c r="B1973" s="287" t="s">
        <v>21</v>
      </c>
      <c r="C1973" s="205">
        <f t="shared" si="401"/>
        <v>14</v>
      </c>
      <c r="D1973" s="205">
        <v>10</v>
      </c>
      <c r="E1973" s="205">
        <v>0</v>
      </c>
      <c r="F1973" s="205">
        <v>0</v>
      </c>
      <c r="G1973" s="205">
        <v>0</v>
      </c>
      <c r="H1973" s="205">
        <v>0</v>
      </c>
      <c r="I1973" s="205">
        <f>14-10</f>
        <v>4</v>
      </c>
    </row>
    <row r="1974" spans="1:10" s="209" customFormat="1" ht="13" x14ac:dyDescent="0.3">
      <c r="A1974" s="288"/>
      <c r="B1974" s="220" t="s">
        <v>22</v>
      </c>
      <c r="C1974" s="84">
        <f t="shared" si="401"/>
        <v>14</v>
      </c>
      <c r="D1974" s="84">
        <v>10</v>
      </c>
      <c r="E1974" s="84">
        <v>0</v>
      </c>
      <c r="F1974" s="84">
        <v>0</v>
      </c>
      <c r="G1974" s="84">
        <v>0</v>
      </c>
      <c r="H1974" s="84">
        <v>0</v>
      </c>
      <c r="I1974" s="84">
        <f>14-10</f>
        <v>4</v>
      </c>
    </row>
    <row r="1975" spans="1:10" s="215" customFormat="1" ht="50" x14ac:dyDescent="0.25">
      <c r="A1975" s="593" t="s">
        <v>714</v>
      </c>
      <c r="B1975" s="287" t="s">
        <v>21</v>
      </c>
      <c r="C1975" s="205">
        <f t="shared" si="401"/>
        <v>27</v>
      </c>
      <c r="D1975" s="205">
        <v>13.1</v>
      </c>
      <c r="E1975" s="205">
        <v>0</v>
      </c>
      <c r="F1975" s="205">
        <v>0</v>
      </c>
      <c r="G1975" s="205">
        <v>0</v>
      </c>
      <c r="H1975" s="205">
        <v>0</v>
      </c>
      <c r="I1975" s="205">
        <f>27-13.1</f>
        <v>13.9</v>
      </c>
    </row>
    <row r="1976" spans="1:10" s="215" customFormat="1" x14ac:dyDescent="0.25">
      <c r="A1976" s="594"/>
      <c r="B1976" s="220" t="s">
        <v>22</v>
      </c>
      <c r="C1976" s="205">
        <f t="shared" si="401"/>
        <v>27</v>
      </c>
      <c r="D1976" s="205">
        <v>13.1</v>
      </c>
      <c r="E1976" s="205">
        <v>0</v>
      </c>
      <c r="F1976" s="205">
        <v>0</v>
      </c>
      <c r="G1976" s="205">
        <v>0</v>
      </c>
      <c r="H1976" s="205">
        <v>0</v>
      </c>
      <c r="I1976" s="205">
        <f>27-13.1</f>
        <v>13.9</v>
      </c>
    </row>
    <row r="1977" spans="1:10" s="215" customFormat="1" ht="50" x14ac:dyDescent="0.25">
      <c r="A1977" s="429" t="s">
        <v>715</v>
      </c>
      <c r="B1977" s="227" t="s">
        <v>21</v>
      </c>
      <c r="C1977" s="255">
        <f t="shared" si="401"/>
        <v>114</v>
      </c>
      <c r="D1977" s="255">
        <v>46.5</v>
      </c>
      <c r="E1977" s="255">
        <v>0</v>
      </c>
      <c r="F1977" s="255">
        <v>0</v>
      </c>
      <c r="G1977" s="255">
        <v>0</v>
      </c>
      <c r="H1977" s="255">
        <v>0</v>
      </c>
      <c r="I1977" s="255">
        <f>114-46.5</f>
        <v>67.5</v>
      </c>
    </row>
    <row r="1978" spans="1:10" s="215" customFormat="1" x14ac:dyDescent="0.25">
      <c r="A1978" s="315"/>
      <c r="B1978" s="229" t="s">
        <v>22</v>
      </c>
      <c r="C1978" s="255">
        <f t="shared" si="401"/>
        <v>114</v>
      </c>
      <c r="D1978" s="255">
        <v>46.5</v>
      </c>
      <c r="E1978" s="255">
        <v>0</v>
      </c>
      <c r="F1978" s="255">
        <v>0</v>
      </c>
      <c r="G1978" s="255">
        <v>0</v>
      </c>
      <c r="H1978" s="255">
        <v>0</v>
      </c>
      <c r="I1978" s="255">
        <f>114-46.5</f>
        <v>67.5</v>
      </c>
    </row>
    <row r="1979" spans="1:10" s="215" customFormat="1" ht="50" x14ac:dyDescent="0.25">
      <c r="A1979" s="429" t="s">
        <v>716</v>
      </c>
      <c r="B1979" s="227" t="s">
        <v>21</v>
      </c>
      <c r="C1979" s="255">
        <f t="shared" si="401"/>
        <v>77</v>
      </c>
      <c r="D1979" s="255">
        <v>35.5</v>
      </c>
      <c r="E1979" s="314">
        <v>0</v>
      </c>
      <c r="F1979" s="255">
        <v>0</v>
      </c>
      <c r="G1979" s="255">
        <v>0</v>
      </c>
      <c r="H1979" s="255">
        <v>0</v>
      </c>
      <c r="I1979" s="255">
        <f>77-35.5</f>
        <v>41.5</v>
      </c>
    </row>
    <row r="1980" spans="1:10" s="208" customFormat="1" x14ac:dyDescent="0.25">
      <c r="A1980" s="380"/>
      <c r="B1980" s="62" t="s">
        <v>22</v>
      </c>
      <c r="C1980" s="78">
        <f t="shared" si="401"/>
        <v>77</v>
      </c>
      <c r="D1980" s="78">
        <v>35.5</v>
      </c>
      <c r="E1980" s="289">
        <v>0</v>
      </c>
      <c r="F1980" s="78">
        <v>0</v>
      </c>
      <c r="G1980" s="78">
        <v>0</v>
      </c>
      <c r="H1980" s="78">
        <v>0</v>
      </c>
      <c r="I1980" s="78">
        <f>77-35.5</f>
        <v>41.5</v>
      </c>
    </row>
    <row r="1981" spans="1:10" s="216" customFormat="1" ht="51" customHeight="1" x14ac:dyDescent="0.25">
      <c r="A1981" s="310" t="s">
        <v>717</v>
      </c>
      <c r="B1981" s="227" t="s">
        <v>21</v>
      </c>
      <c r="C1981" s="255">
        <f t="shared" si="401"/>
        <v>65</v>
      </c>
      <c r="D1981" s="255">
        <v>59</v>
      </c>
      <c r="E1981" s="314">
        <v>0</v>
      </c>
      <c r="F1981" s="255">
        <v>0</v>
      </c>
      <c r="G1981" s="255">
        <v>0</v>
      </c>
      <c r="H1981" s="255">
        <v>0</v>
      </c>
      <c r="I1981" s="255">
        <f>65-59</f>
        <v>6</v>
      </c>
    </row>
    <row r="1982" spans="1:10" s="208" customFormat="1" x14ac:dyDescent="0.25">
      <c r="A1982" s="380"/>
      <c r="B1982" s="62" t="s">
        <v>22</v>
      </c>
      <c r="C1982" s="78">
        <f t="shared" si="401"/>
        <v>65</v>
      </c>
      <c r="D1982" s="78">
        <v>59</v>
      </c>
      <c r="E1982" s="289">
        <v>0</v>
      </c>
      <c r="F1982" s="78">
        <v>0</v>
      </c>
      <c r="G1982" s="78">
        <v>0</v>
      </c>
      <c r="H1982" s="78">
        <v>0</v>
      </c>
      <c r="I1982" s="78">
        <f>65-59</f>
        <v>6</v>
      </c>
    </row>
    <row r="1983" spans="1:10" s="208" customFormat="1" ht="37.5" x14ac:dyDescent="0.25">
      <c r="A1983" s="344" t="s">
        <v>718</v>
      </c>
      <c r="B1983" s="242" t="s">
        <v>21</v>
      </c>
      <c r="C1983" s="255">
        <f t="shared" si="401"/>
        <v>6.5</v>
      </c>
      <c r="D1983" s="255">
        <v>6.5</v>
      </c>
      <c r="E1983" s="255">
        <v>0</v>
      </c>
      <c r="F1983" s="255">
        <v>0</v>
      </c>
      <c r="G1983" s="255">
        <v>0</v>
      </c>
      <c r="H1983" s="255">
        <v>0</v>
      </c>
      <c r="I1983" s="255">
        <v>0</v>
      </c>
    </row>
    <row r="1984" spans="1:10" s="147" customFormat="1" x14ac:dyDescent="0.25">
      <c r="A1984" s="377"/>
      <c r="B1984" s="229" t="s">
        <v>22</v>
      </c>
      <c r="C1984" s="255">
        <f t="shared" si="401"/>
        <v>6.5</v>
      </c>
      <c r="D1984" s="255">
        <v>6.5</v>
      </c>
      <c r="E1984" s="255">
        <v>0</v>
      </c>
      <c r="F1984" s="255">
        <v>0</v>
      </c>
      <c r="G1984" s="255">
        <v>0</v>
      </c>
      <c r="H1984" s="255">
        <v>0</v>
      </c>
      <c r="I1984" s="255">
        <v>0</v>
      </c>
    </row>
    <row r="1985" spans="1:9" s="215" customFormat="1" ht="50" x14ac:dyDescent="0.25">
      <c r="A1985" s="345" t="s">
        <v>719</v>
      </c>
      <c r="B1985" s="242" t="s">
        <v>21</v>
      </c>
      <c r="C1985" s="255">
        <f t="shared" si="401"/>
        <v>42.25</v>
      </c>
      <c r="D1985" s="255">
        <v>42.25</v>
      </c>
      <c r="E1985" s="255">
        <v>0</v>
      </c>
      <c r="F1985" s="255">
        <v>0</v>
      </c>
      <c r="G1985" s="255">
        <v>0</v>
      </c>
      <c r="H1985" s="255">
        <v>0</v>
      </c>
      <c r="I1985" s="255">
        <v>0</v>
      </c>
    </row>
    <row r="1986" spans="1:9" s="264" customFormat="1" x14ac:dyDescent="0.25">
      <c r="A1986" s="377"/>
      <c r="B1986" s="229" t="s">
        <v>22</v>
      </c>
      <c r="C1986" s="255">
        <f t="shared" si="401"/>
        <v>42.25</v>
      </c>
      <c r="D1986" s="255">
        <v>42.25</v>
      </c>
      <c r="E1986" s="255">
        <v>0</v>
      </c>
      <c r="F1986" s="255">
        <v>0</v>
      </c>
      <c r="G1986" s="255">
        <v>0</v>
      </c>
      <c r="H1986" s="255">
        <v>0</v>
      </c>
      <c r="I1986" s="255">
        <v>0</v>
      </c>
    </row>
    <row r="1987" spans="1:9" s="215" customFormat="1" ht="75" x14ac:dyDescent="0.25">
      <c r="A1987" s="345" t="s">
        <v>720</v>
      </c>
      <c r="B1987" s="242" t="s">
        <v>21</v>
      </c>
      <c r="C1987" s="255">
        <f t="shared" si="401"/>
        <v>33.92</v>
      </c>
      <c r="D1987" s="255">
        <v>33.92</v>
      </c>
      <c r="E1987" s="255">
        <v>0</v>
      </c>
      <c r="F1987" s="255">
        <v>0</v>
      </c>
      <c r="G1987" s="255">
        <v>0</v>
      </c>
      <c r="H1987" s="255">
        <v>0</v>
      </c>
      <c r="I1987" s="255">
        <v>0</v>
      </c>
    </row>
    <row r="1988" spans="1:9" s="264" customFormat="1" x14ac:dyDescent="0.25">
      <c r="A1988" s="266"/>
      <c r="B1988" s="220" t="s">
        <v>22</v>
      </c>
      <c r="C1988" s="205">
        <f t="shared" si="401"/>
        <v>33.92</v>
      </c>
      <c r="D1988" s="205">
        <v>33.92</v>
      </c>
      <c r="E1988" s="205">
        <v>0</v>
      </c>
      <c r="F1988" s="205">
        <v>0</v>
      </c>
      <c r="G1988" s="205">
        <v>0</v>
      </c>
      <c r="H1988" s="205">
        <v>0</v>
      </c>
      <c r="I1988" s="205">
        <v>0</v>
      </c>
    </row>
    <row r="1989" spans="1:9" s="215" customFormat="1" ht="50" x14ac:dyDescent="0.25">
      <c r="A1989" s="345" t="s">
        <v>721</v>
      </c>
      <c r="B1989" s="242" t="s">
        <v>21</v>
      </c>
      <c r="C1989" s="255">
        <f t="shared" si="401"/>
        <v>16.66</v>
      </c>
      <c r="D1989" s="255">
        <v>16.66</v>
      </c>
      <c r="E1989" s="255">
        <v>0</v>
      </c>
      <c r="F1989" s="255">
        <v>0</v>
      </c>
      <c r="G1989" s="255">
        <v>0</v>
      </c>
      <c r="H1989" s="255">
        <v>0</v>
      </c>
      <c r="I1989" s="255">
        <v>0</v>
      </c>
    </row>
    <row r="1990" spans="1:9" s="264" customFormat="1" x14ac:dyDescent="0.25">
      <c r="A1990" s="266"/>
      <c r="B1990" s="220" t="s">
        <v>22</v>
      </c>
      <c r="C1990" s="205">
        <f t="shared" si="401"/>
        <v>16.66</v>
      </c>
      <c r="D1990" s="205">
        <v>16.66</v>
      </c>
      <c r="E1990" s="205">
        <v>0</v>
      </c>
      <c r="F1990" s="205">
        <v>0</v>
      </c>
      <c r="G1990" s="205">
        <v>0</v>
      </c>
      <c r="H1990" s="205">
        <v>0</v>
      </c>
      <c r="I1990" s="205">
        <v>0</v>
      </c>
    </row>
    <row r="1991" spans="1:9" s="215" customFormat="1" ht="50" x14ac:dyDescent="0.25">
      <c r="A1991" s="345" t="s">
        <v>722</v>
      </c>
      <c r="B1991" s="242" t="s">
        <v>21</v>
      </c>
      <c r="C1991" s="255">
        <f t="shared" si="401"/>
        <v>31</v>
      </c>
      <c r="D1991" s="255">
        <v>31</v>
      </c>
      <c r="E1991" s="255">
        <v>0</v>
      </c>
      <c r="F1991" s="255">
        <v>0</v>
      </c>
      <c r="G1991" s="255">
        <v>0</v>
      </c>
      <c r="H1991" s="255">
        <v>0</v>
      </c>
      <c r="I1991" s="255">
        <v>0</v>
      </c>
    </row>
    <row r="1992" spans="1:9" s="264" customFormat="1" x14ac:dyDescent="0.25">
      <c r="A1992" s="266"/>
      <c r="B1992" s="220" t="s">
        <v>22</v>
      </c>
      <c r="C1992" s="205">
        <f t="shared" si="401"/>
        <v>31</v>
      </c>
      <c r="D1992" s="205">
        <v>31</v>
      </c>
      <c r="E1992" s="205">
        <v>0</v>
      </c>
      <c r="F1992" s="205">
        <v>0</v>
      </c>
      <c r="G1992" s="205">
        <v>0</v>
      </c>
      <c r="H1992" s="205">
        <v>0</v>
      </c>
      <c r="I1992" s="205">
        <v>0</v>
      </c>
    </row>
    <row r="1993" spans="1:9" s="269" customFormat="1" ht="37.5" x14ac:dyDescent="0.25">
      <c r="A1993" s="345" t="s">
        <v>723</v>
      </c>
      <c r="B1993" s="219" t="s">
        <v>21</v>
      </c>
      <c r="C1993" s="205">
        <f t="shared" si="401"/>
        <v>83.3</v>
      </c>
      <c r="D1993" s="205">
        <v>83.3</v>
      </c>
      <c r="E1993" s="205">
        <v>0</v>
      </c>
      <c r="F1993" s="205">
        <v>0</v>
      </c>
      <c r="G1993" s="205">
        <v>0</v>
      </c>
      <c r="H1993" s="205">
        <v>0</v>
      </c>
      <c r="I1993" s="205">
        <v>0</v>
      </c>
    </row>
    <row r="1994" spans="1:9" s="264" customFormat="1" x14ac:dyDescent="0.25">
      <c r="A1994" s="266"/>
      <c r="B1994" s="220" t="s">
        <v>22</v>
      </c>
      <c r="C1994" s="205">
        <f t="shared" si="401"/>
        <v>83.3</v>
      </c>
      <c r="D1994" s="205">
        <v>83.3</v>
      </c>
      <c r="E1994" s="205">
        <v>0</v>
      </c>
      <c r="F1994" s="205">
        <v>0</v>
      </c>
      <c r="G1994" s="205">
        <v>0</v>
      </c>
      <c r="H1994" s="205">
        <v>0</v>
      </c>
      <c r="I1994" s="205">
        <v>0</v>
      </c>
    </row>
    <row r="1995" spans="1:9" s="215" customFormat="1" ht="75" x14ac:dyDescent="0.25">
      <c r="A1995" s="344" t="s">
        <v>724</v>
      </c>
      <c r="B1995" s="242" t="s">
        <v>21</v>
      </c>
      <c r="C1995" s="255">
        <f t="shared" si="401"/>
        <v>2.6</v>
      </c>
      <c r="D1995" s="255">
        <v>2.6</v>
      </c>
      <c r="E1995" s="255">
        <v>0</v>
      </c>
      <c r="F1995" s="255">
        <v>0</v>
      </c>
      <c r="G1995" s="255">
        <v>0</v>
      </c>
      <c r="H1995" s="255">
        <v>0</v>
      </c>
      <c r="I1995" s="255">
        <v>0</v>
      </c>
    </row>
    <row r="1996" spans="1:9" s="147" customFormat="1" x14ac:dyDescent="0.25">
      <c r="A1996" s="266"/>
      <c r="B1996" s="220" t="s">
        <v>22</v>
      </c>
      <c r="C1996" s="205">
        <f t="shared" si="401"/>
        <v>2.6</v>
      </c>
      <c r="D1996" s="205">
        <v>2.6</v>
      </c>
      <c r="E1996" s="205">
        <v>0</v>
      </c>
      <c r="F1996" s="205">
        <v>0</v>
      </c>
      <c r="G1996" s="205">
        <v>0</v>
      </c>
      <c r="H1996" s="205">
        <v>0</v>
      </c>
      <c r="I1996" s="205">
        <v>0</v>
      </c>
    </row>
    <row r="1997" spans="1:9" s="269" customFormat="1" ht="37.5" x14ac:dyDescent="0.25">
      <c r="A1997" s="345" t="s">
        <v>725</v>
      </c>
      <c r="B1997" s="219" t="s">
        <v>21</v>
      </c>
      <c r="C1997" s="205">
        <f t="shared" si="401"/>
        <v>152.34</v>
      </c>
      <c r="D1997" s="205">
        <v>152.34</v>
      </c>
      <c r="E1997" s="205">
        <v>0</v>
      </c>
      <c r="F1997" s="205">
        <v>0</v>
      </c>
      <c r="G1997" s="205">
        <v>0</v>
      </c>
      <c r="H1997" s="205">
        <v>0</v>
      </c>
      <c r="I1997" s="205">
        <v>0</v>
      </c>
    </row>
    <row r="1998" spans="1:9" s="264" customFormat="1" x14ac:dyDescent="0.25">
      <c r="A1998" s="266"/>
      <c r="B1998" s="220" t="s">
        <v>22</v>
      </c>
      <c r="C1998" s="205">
        <f t="shared" si="401"/>
        <v>152.34</v>
      </c>
      <c r="D1998" s="205">
        <v>152.34</v>
      </c>
      <c r="E1998" s="205">
        <v>0</v>
      </c>
      <c r="F1998" s="205">
        <v>0</v>
      </c>
      <c r="G1998" s="205">
        <v>0</v>
      </c>
      <c r="H1998" s="205">
        <v>0</v>
      </c>
      <c r="I1998" s="205">
        <v>0</v>
      </c>
    </row>
    <row r="1999" spans="1:9" s="269" customFormat="1" ht="53.25" customHeight="1" x14ac:dyDescent="0.25">
      <c r="A1999" s="345" t="s">
        <v>726</v>
      </c>
      <c r="B1999" s="219" t="s">
        <v>21</v>
      </c>
      <c r="C1999" s="205">
        <f t="shared" si="401"/>
        <v>48.79</v>
      </c>
      <c r="D1999" s="205">
        <v>48.79</v>
      </c>
      <c r="E1999" s="205">
        <v>0</v>
      </c>
      <c r="F1999" s="205">
        <v>0</v>
      </c>
      <c r="G1999" s="205">
        <v>0</v>
      </c>
      <c r="H1999" s="205">
        <v>0</v>
      </c>
      <c r="I1999" s="205">
        <v>0</v>
      </c>
    </row>
    <row r="2000" spans="1:9" s="147" customFormat="1" x14ac:dyDescent="0.25">
      <c r="A2000" s="118"/>
      <c r="B2000" s="86" t="s">
        <v>22</v>
      </c>
      <c r="C2000" s="84">
        <f t="shared" si="401"/>
        <v>48.79</v>
      </c>
      <c r="D2000" s="84">
        <v>48.79</v>
      </c>
      <c r="E2000" s="84">
        <v>0</v>
      </c>
      <c r="F2000" s="84">
        <v>0</v>
      </c>
      <c r="G2000" s="84">
        <v>0</v>
      </c>
      <c r="H2000" s="84">
        <v>0</v>
      </c>
      <c r="I2000" s="84">
        <v>0</v>
      </c>
    </row>
    <row r="2001" spans="1:9" s="208" customFormat="1" ht="51.75" customHeight="1" x14ac:dyDescent="0.25">
      <c r="A2001" s="455" t="s">
        <v>727</v>
      </c>
      <c r="B2001" s="123" t="s">
        <v>21</v>
      </c>
      <c r="C2001" s="78">
        <f t="shared" si="401"/>
        <v>102</v>
      </c>
      <c r="D2001" s="78">
        <v>0</v>
      </c>
      <c r="E2001" s="78">
        <v>102</v>
      </c>
      <c r="F2001" s="78">
        <v>0</v>
      </c>
      <c r="G2001" s="78">
        <v>0</v>
      </c>
      <c r="H2001" s="78">
        <v>0</v>
      </c>
      <c r="I2001" s="78">
        <v>0</v>
      </c>
    </row>
    <row r="2002" spans="1:9" s="147" customFormat="1" x14ac:dyDescent="0.25">
      <c r="A2002" s="118"/>
      <c r="B2002" s="86" t="s">
        <v>22</v>
      </c>
      <c r="C2002" s="84">
        <f t="shared" si="401"/>
        <v>102</v>
      </c>
      <c r="D2002" s="84">
        <v>0</v>
      </c>
      <c r="E2002" s="84">
        <v>102</v>
      </c>
      <c r="F2002" s="84">
        <v>0</v>
      </c>
      <c r="G2002" s="84">
        <v>0</v>
      </c>
      <c r="H2002" s="84">
        <v>0</v>
      </c>
      <c r="I2002" s="84">
        <v>0</v>
      </c>
    </row>
    <row r="2003" spans="1:9" s="215" customFormat="1" ht="89.25" customHeight="1" x14ac:dyDescent="0.25">
      <c r="A2003" s="454" t="s">
        <v>728</v>
      </c>
      <c r="B2003" s="242" t="s">
        <v>21</v>
      </c>
      <c r="C2003" s="255">
        <f t="shared" si="401"/>
        <v>1.1200000000000001</v>
      </c>
      <c r="D2003" s="255">
        <v>1.1200000000000001</v>
      </c>
      <c r="E2003" s="255">
        <v>0</v>
      </c>
      <c r="F2003" s="255">
        <v>0</v>
      </c>
      <c r="G2003" s="255">
        <v>0</v>
      </c>
      <c r="H2003" s="255">
        <v>0</v>
      </c>
      <c r="I2003" s="255">
        <v>0</v>
      </c>
    </row>
    <row r="2004" spans="1:9" s="147" customFormat="1" x14ac:dyDescent="0.25">
      <c r="A2004" s="118"/>
      <c r="B2004" s="124" t="s">
        <v>22</v>
      </c>
      <c r="C2004" s="78">
        <f t="shared" si="401"/>
        <v>1.1200000000000001</v>
      </c>
      <c r="D2004" s="78">
        <v>1.1200000000000001</v>
      </c>
      <c r="E2004" s="78">
        <v>0</v>
      </c>
      <c r="F2004" s="78">
        <v>0</v>
      </c>
      <c r="G2004" s="78">
        <v>0</v>
      </c>
      <c r="H2004" s="78">
        <v>0</v>
      </c>
      <c r="I2004" s="78">
        <v>0</v>
      </c>
    </row>
    <row r="2005" spans="1:9" s="208" customFormat="1" ht="129.75" customHeight="1" x14ac:dyDescent="0.25">
      <c r="A2005" s="455" t="s">
        <v>763</v>
      </c>
      <c r="B2005" s="123" t="s">
        <v>21</v>
      </c>
      <c r="C2005" s="78">
        <f t="shared" si="401"/>
        <v>1157</v>
      </c>
      <c r="D2005" s="78">
        <v>0</v>
      </c>
      <c r="E2005" s="78">
        <v>1157</v>
      </c>
      <c r="F2005" s="78">
        <v>0</v>
      </c>
      <c r="G2005" s="78">
        <v>0</v>
      </c>
      <c r="H2005" s="78">
        <v>0</v>
      </c>
      <c r="I2005" s="78">
        <v>0</v>
      </c>
    </row>
    <row r="2006" spans="1:9" s="147" customFormat="1" x14ac:dyDescent="0.25">
      <c r="A2006" s="85"/>
      <c r="B2006" s="86" t="s">
        <v>22</v>
      </c>
      <c r="C2006" s="84">
        <f t="shared" si="401"/>
        <v>1157</v>
      </c>
      <c r="D2006" s="84">
        <v>0</v>
      </c>
      <c r="E2006" s="84">
        <v>1157</v>
      </c>
      <c r="F2006" s="84">
        <v>0</v>
      </c>
      <c r="G2006" s="84">
        <v>0</v>
      </c>
      <c r="H2006" s="84">
        <v>0</v>
      </c>
      <c r="I2006" s="84">
        <v>0</v>
      </c>
    </row>
    <row r="2007" spans="1:9" s="208" customFormat="1" ht="55.5" customHeight="1" x14ac:dyDescent="0.25">
      <c r="A2007" s="429" t="s">
        <v>729</v>
      </c>
      <c r="B2007" s="123" t="s">
        <v>21</v>
      </c>
      <c r="C2007" s="78">
        <f t="shared" si="401"/>
        <v>351.40999999999997</v>
      </c>
      <c r="D2007" s="78">
        <v>43.41</v>
      </c>
      <c r="E2007" s="84">
        <f>290+18</f>
        <v>308</v>
      </c>
      <c r="F2007" s="78">
        <v>0</v>
      </c>
      <c r="G2007" s="78">
        <v>0</v>
      </c>
      <c r="H2007" s="78">
        <v>0</v>
      </c>
      <c r="I2007" s="78">
        <v>0</v>
      </c>
    </row>
    <row r="2008" spans="1:9" s="147" customFormat="1" x14ac:dyDescent="0.25">
      <c r="A2008" s="85"/>
      <c r="B2008" s="86" t="s">
        <v>22</v>
      </c>
      <c r="C2008" s="84">
        <f t="shared" si="401"/>
        <v>351.40999999999997</v>
      </c>
      <c r="D2008" s="84">
        <v>43.41</v>
      </c>
      <c r="E2008" s="84">
        <f>290+18</f>
        <v>308</v>
      </c>
      <c r="F2008" s="84">
        <v>0</v>
      </c>
      <c r="G2008" s="84">
        <v>0</v>
      </c>
      <c r="H2008" s="84">
        <v>0</v>
      </c>
      <c r="I2008" s="84">
        <v>0</v>
      </c>
    </row>
    <row r="2009" spans="1:9" s="209" customFormat="1" ht="27.75" customHeight="1" x14ac:dyDescent="0.25">
      <c r="A2009" s="403" t="s">
        <v>730</v>
      </c>
      <c r="B2009" s="82" t="s">
        <v>21</v>
      </c>
      <c r="C2009" s="84">
        <f t="shared" si="401"/>
        <v>98</v>
      </c>
      <c r="D2009" s="84">
        <v>58</v>
      </c>
      <c r="E2009" s="84">
        <v>0</v>
      </c>
      <c r="F2009" s="84">
        <v>0</v>
      </c>
      <c r="G2009" s="84">
        <v>0</v>
      </c>
      <c r="H2009" s="84">
        <v>0</v>
      </c>
      <c r="I2009" s="84">
        <f>98-58</f>
        <v>40</v>
      </c>
    </row>
    <row r="2010" spans="1:9" s="147" customFormat="1" x14ac:dyDescent="0.25">
      <c r="A2010" s="85"/>
      <c r="B2010" s="86" t="s">
        <v>22</v>
      </c>
      <c r="C2010" s="84">
        <f t="shared" si="401"/>
        <v>98</v>
      </c>
      <c r="D2010" s="84">
        <v>58</v>
      </c>
      <c r="E2010" s="84">
        <v>0</v>
      </c>
      <c r="F2010" s="84">
        <v>0</v>
      </c>
      <c r="G2010" s="84">
        <v>0</v>
      </c>
      <c r="H2010" s="84">
        <v>0</v>
      </c>
      <c r="I2010" s="84">
        <f>98-58</f>
        <v>40</v>
      </c>
    </row>
    <row r="2011" spans="1:9" s="215" customFormat="1" ht="38.25" customHeight="1" x14ac:dyDescent="0.25">
      <c r="A2011" s="453" t="s">
        <v>731</v>
      </c>
      <c r="B2011" s="219" t="s">
        <v>21</v>
      </c>
      <c r="C2011" s="205">
        <f t="shared" ref="C2011:C2016" si="407">D2011+E2011+F2011+G2011+H2011+I2011</f>
        <v>70</v>
      </c>
      <c r="D2011" s="205">
        <v>56.52</v>
      </c>
      <c r="E2011" s="205">
        <v>0</v>
      </c>
      <c r="F2011" s="205">
        <v>0</v>
      </c>
      <c r="G2011" s="205">
        <v>0</v>
      </c>
      <c r="H2011" s="205">
        <v>0</v>
      </c>
      <c r="I2011" s="205">
        <f>70-56.52</f>
        <v>13.479999999999997</v>
      </c>
    </row>
    <row r="2012" spans="1:9" s="147" customFormat="1" x14ac:dyDescent="0.25">
      <c r="A2012" s="85"/>
      <c r="B2012" s="86" t="s">
        <v>22</v>
      </c>
      <c r="C2012" s="84">
        <f t="shared" si="407"/>
        <v>70</v>
      </c>
      <c r="D2012" s="84">
        <v>56.52</v>
      </c>
      <c r="E2012" s="84">
        <v>0</v>
      </c>
      <c r="F2012" s="84">
        <v>0</v>
      </c>
      <c r="G2012" s="84">
        <v>0</v>
      </c>
      <c r="H2012" s="84">
        <v>0</v>
      </c>
      <c r="I2012" s="84">
        <f>70-56.52</f>
        <v>13.479999999999997</v>
      </c>
    </row>
    <row r="2013" spans="1:9" s="215" customFormat="1" ht="27" customHeight="1" x14ac:dyDescent="0.25">
      <c r="A2013" s="453" t="s">
        <v>732</v>
      </c>
      <c r="B2013" s="219" t="s">
        <v>21</v>
      </c>
      <c r="C2013" s="205">
        <f t="shared" si="407"/>
        <v>3340</v>
      </c>
      <c r="D2013" s="205">
        <v>0</v>
      </c>
      <c r="E2013" s="205">
        <v>3340</v>
      </c>
      <c r="F2013" s="205">
        <v>0</v>
      </c>
      <c r="G2013" s="205">
        <v>0</v>
      </c>
      <c r="H2013" s="205">
        <v>0</v>
      </c>
      <c r="I2013" s="205">
        <v>0</v>
      </c>
    </row>
    <row r="2014" spans="1:9" s="264" customFormat="1" x14ac:dyDescent="0.25">
      <c r="A2014" s="266"/>
      <c r="B2014" s="220" t="s">
        <v>22</v>
      </c>
      <c r="C2014" s="205">
        <f t="shared" si="407"/>
        <v>3340</v>
      </c>
      <c r="D2014" s="205">
        <v>0</v>
      </c>
      <c r="E2014" s="205">
        <v>3340</v>
      </c>
      <c r="F2014" s="205">
        <v>0</v>
      </c>
      <c r="G2014" s="205">
        <v>0</v>
      </c>
      <c r="H2014" s="205">
        <v>0</v>
      </c>
      <c r="I2014" s="205">
        <v>0</v>
      </c>
    </row>
    <row r="2015" spans="1:9" s="208" customFormat="1" ht="53.25" customHeight="1" x14ac:dyDescent="0.25">
      <c r="A2015" s="429" t="s">
        <v>733</v>
      </c>
      <c r="B2015" s="123" t="s">
        <v>21</v>
      </c>
      <c r="C2015" s="78">
        <f t="shared" si="407"/>
        <v>1.74</v>
      </c>
      <c r="D2015" s="78">
        <v>1.74</v>
      </c>
      <c r="E2015" s="78">
        <v>0</v>
      </c>
      <c r="F2015" s="78">
        <v>0</v>
      </c>
      <c r="G2015" s="78">
        <v>0</v>
      </c>
      <c r="H2015" s="78">
        <v>0</v>
      </c>
      <c r="I2015" s="78">
        <v>0</v>
      </c>
    </row>
    <row r="2016" spans="1:9" s="147" customFormat="1" x14ac:dyDescent="0.25">
      <c r="A2016" s="85"/>
      <c r="B2016" s="86" t="s">
        <v>22</v>
      </c>
      <c r="C2016" s="84">
        <f t="shared" si="407"/>
        <v>1.74</v>
      </c>
      <c r="D2016" s="84">
        <v>1.74</v>
      </c>
      <c r="E2016" s="84">
        <v>0</v>
      </c>
      <c r="F2016" s="84">
        <v>0</v>
      </c>
      <c r="G2016" s="84">
        <v>0</v>
      </c>
      <c r="H2016" s="84">
        <v>0</v>
      </c>
      <c r="I2016" s="84">
        <v>0</v>
      </c>
    </row>
    <row r="2017" spans="1:10" s="209" customFormat="1" ht="75" x14ac:dyDescent="0.25">
      <c r="A2017" s="335" t="s">
        <v>734</v>
      </c>
      <c r="B2017" s="452" t="s">
        <v>21</v>
      </c>
      <c r="C2017" s="84">
        <f>D2017+E2017+F2017+G2017+H2017+I2017</f>
        <v>853</v>
      </c>
      <c r="D2017" s="84">
        <v>0</v>
      </c>
      <c r="E2017" s="265">
        <v>853</v>
      </c>
      <c r="F2017" s="265">
        <v>0</v>
      </c>
      <c r="G2017" s="265">
        <v>0</v>
      </c>
      <c r="H2017" s="265">
        <v>0</v>
      </c>
      <c r="I2017" s="265">
        <v>0</v>
      </c>
    </row>
    <row r="2018" spans="1:10" s="102" customFormat="1" x14ac:dyDescent="0.25">
      <c r="A2018" s="85"/>
      <c r="B2018" s="108" t="s">
        <v>22</v>
      </c>
      <c r="C2018" s="83">
        <f t="shared" ref="C2018:C2028" si="408">D2018+E2018+F2018+G2018+H2018+I2018</f>
        <v>853</v>
      </c>
      <c r="D2018" s="83">
        <v>0</v>
      </c>
      <c r="E2018" s="106">
        <v>853</v>
      </c>
      <c r="F2018" s="107">
        <v>0</v>
      </c>
      <c r="G2018" s="107">
        <v>0</v>
      </c>
      <c r="H2018" s="107">
        <v>0</v>
      </c>
      <c r="I2018" s="107">
        <v>0</v>
      </c>
    </row>
    <row r="2019" spans="1:10" s="208" customFormat="1" ht="50" x14ac:dyDescent="0.25">
      <c r="A2019" s="335" t="s">
        <v>735</v>
      </c>
      <c r="B2019" s="117" t="s">
        <v>21</v>
      </c>
      <c r="C2019" s="78">
        <f t="shared" si="408"/>
        <v>12</v>
      </c>
      <c r="D2019" s="78">
        <v>0</v>
      </c>
      <c r="E2019" s="106">
        <v>12</v>
      </c>
      <c r="F2019" s="106">
        <v>0</v>
      </c>
      <c r="G2019" s="106">
        <v>0</v>
      </c>
      <c r="H2019" s="106">
        <v>0</v>
      </c>
      <c r="I2019" s="106">
        <v>0</v>
      </c>
      <c r="J2019" s="215"/>
    </row>
    <row r="2020" spans="1:10" s="184" customFormat="1" x14ac:dyDescent="0.25">
      <c r="A2020" s="118"/>
      <c r="B2020" s="120" t="s">
        <v>22</v>
      </c>
      <c r="C2020" s="78">
        <f t="shared" si="408"/>
        <v>12</v>
      </c>
      <c r="D2020" s="78">
        <v>0</v>
      </c>
      <c r="E2020" s="106">
        <v>12</v>
      </c>
      <c r="F2020" s="106">
        <v>0</v>
      </c>
      <c r="G2020" s="106">
        <v>0</v>
      </c>
      <c r="H2020" s="106">
        <v>0</v>
      </c>
      <c r="I2020" s="106">
        <v>0</v>
      </c>
      <c r="J2020" s="384"/>
    </row>
    <row r="2021" spans="1:10" s="208" customFormat="1" ht="39" customHeight="1" x14ac:dyDescent="0.25">
      <c r="A2021" s="335" t="s">
        <v>736</v>
      </c>
      <c r="B2021" s="123" t="s">
        <v>21</v>
      </c>
      <c r="C2021" s="78">
        <f t="shared" si="408"/>
        <v>12</v>
      </c>
      <c r="D2021" s="78">
        <v>0</v>
      </c>
      <c r="E2021" s="78">
        <v>12</v>
      </c>
      <c r="F2021" s="78">
        <v>0</v>
      </c>
      <c r="G2021" s="78">
        <v>0</v>
      </c>
      <c r="H2021" s="78">
        <v>0</v>
      </c>
      <c r="I2021" s="78">
        <v>0</v>
      </c>
      <c r="J2021" s="215"/>
    </row>
    <row r="2022" spans="1:10" s="184" customFormat="1" x14ac:dyDescent="0.25">
      <c r="A2022" s="185"/>
      <c r="B2022" s="86" t="s">
        <v>22</v>
      </c>
      <c r="C2022" s="84">
        <f t="shared" si="408"/>
        <v>12</v>
      </c>
      <c r="D2022" s="84">
        <v>0</v>
      </c>
      <c r="E2022" s="84">
        <v>12</v>
      </c>
      <c r="F2022" s="84">
        <v>0</v>
      </c>
      <c r="G2022" s="84">
        <v>0</v>
      </c>
      <c r="H2022" s="84">
        <v>0</v>
      </c>
      <c r="I2022" s="84">
        <v>0</v>
      </c>
      <c r="J2022" s="384"/>
    </row>
    <row r="2023" spans="1:10" s="215" customFormat="1" ht="54" customHeight="1" x14ac:dyDescent="0.25">
      <c r="A2023" s="440" t="s">
        <v>821</v>
      </c>
      <c r="B2023" s="242" t="s">
        <v>21</v>
      </c>
      <c r="C2023" s="255">
        <f t="shared" si="408"/>
        <v>300</v>
      </c>
      <c r="D2023" s="255">
        <v>0</v>
      </c>
      <c r="E2023" s="255">
        <v>300</v>
      </c>
      <c r="F2023" s="255">
        <v>0</v>
      </c>
      <c r="G2023" s="255">
        <v>0</v>
      </c>
      <c r="H2023" s="255">
        <v>0</v>
      </c>
      <c r="I2023" s="255">
        <v>0</v>
      </c>
    </row>
    <row r="2024" spans="1:10" s="184" customFormat="1" x14ac:dyDescent="0.25">
      <c r="A2024" s="185"/>
      <c r="B2024" s="86" t="s">
        <v>22</v>
      </c>
      <c r="C2024" s="84">
        <f t="shared" si="408"/>
        <v>300</v>
      </c>
      <c r="D2024" s="84">
        <v>0</v>
      </c>
      <c r="E2024" s="84">
        <v>300</v>
      </c>
      <c r="F2024" s="84">
        <v>0</v>
      </c>
      <c r="G2024" s="84">
        <v>0</v>
      </c>
      <c r="H2024" s="84">
        <v>0</v>
      </c>
      <c r="I2024" s="84">
        <v>0</v>
      </c>
      <c r="J2024" s="384"/>
    </row>
    <row r="2025" spans="1:10" s="215" customFormat="1" ht="53.25" customHeight="1" x14ac:dyDescent="0.25">
      <c r="A2025" s="577" t="s">
        <v>883</v>
      </c>
      <c r="B2025" s="242" t="s">
        <v>21</v>
      </c>
      <c r="C2025" s="255">
        <f t="shared" si="408"/>
        <v>100</v>
      </c>
      <c r="D2025" s="255">
        <v>0</v>
      </c>
      <c r="E2025" s="255">
        <v>100</v>
      </c>
      <c r="F2025" s="255">
        <v>0</v>
      </c>
      <c r="G2025" s="255">
        <v>0</v>
      </c>
      <c r="H2025" s="255">
        <v>0</v>
      </c>
      <c r="I2025" s="255">
        <v>0</v>
      </c>
    </row>
    <row r="2026" spans="1:10" s="184" customFormat="1" x14ac:dyDescent="0.25">
      <c r="A2026" s="185"/>
      <c r="B2026" s="86" t="s">
        <v>22</v>
      </c>
      <c r="C2026" s="84">
        <f t="shared" si="408"/>
        <v>100</v>
      </c>
      <c r="D2026" s="84">
        <v>0</v>
      </c>
      <c r="E2026" s="84">
        <v>100</v>
      </c>
      <c r="F2026" s="84">
        <v>0</v>
      </c>
      <c r="G2026" s="84">
        <v>0</v>
      </c>
      <c r="H2026" s="84">
        <v>0</v>
      </c>
      <c r="I2026" s="84">
        <v>0</v>
      </c>
      <c r="J2026" s="384"/>
    </row>
    <row r="2027" spans="1:10" s="208" customFormat="1" ht="53.25" customHeight="1" x14ac:dyDescent="0.25">
      <c r="A2027" s="577" t="s">
        <v>884</v>
      </c>
      <c r="B2027" s="123" t="s">
        <v>21</v>
      </c>
      <c r="C2027" s="78">
        <f t="shared" si="408"/>
        <v>60</v>
      </c>
      <c r="D2027" s="78">
        <v>0</v>
      </c>
      <c r="E2027" s="78">
        <v>60</v>
      </c>
      <c r="F2027" s="78">
        <v>0</v>
      </c>
      <c r="G2027" s="78">
        <v>0</v>
      </c>
      <c r="H2027" s="78">
        <v>0</v>
      </c>
      <c r="I2027" s="78">
        <v>0</v>
      </c>
      <c r="J2027" s="215"/>
    </row>
    <row r="2028" spans="1:10" s="184" customFormat="1" x14ac:dyDescent="0.25">
      <c r="A2028" s="185"/>
      <c r="B2028" s="86" t="s">
        <v>22</v>
      </c>
      <c r="C2028" s="84">
        <f t="shared" si="408"/>
        <v>60</v>
      </c>
      <c r="D2028" s="84">
        <v>0</v>
      </c>
      <c r="E2028" s="84">
        <v>60</v>
      </c>
      <c r="F2028" s="84">
        <v>0</v>
      </c>
      <c r="G2028" s="84">
        <v>0</v>
      </c>
      <c r="H2028" s="84">
        <v>0</v>
      </c>
      <c r="I2028" s="84">
        <v>0</v>
      </c>
      <c r="J2028" s="384"/>
    </row>
    <row r="2029" spans="1:10" ht="13" x14ac:dyDescent="0.3">
      <c r="A2029" s="693" t="s">
        <v>40</v>
      </c>
      <c r="B2029" s="694"/>
      <c r="C2029" s="694"/>
      <c r="D2029" s="694"/>
      <c r="E2029" s="694"/>
      <c r="F2029" s="694"/>
      <c r="G2029" s="694"/>
      <c r="H2029" s="694"/>
      <c r="I2029" s="695"/>
    </row>
    <row r="2030" spans="1:10" ht="13" x14ac:dyDescent="0.3">
      <c r="A2030" s="621" t="s">
        <v>24</v>
      </c>
      <c r="B2030" s="622"/>
      <c r="C2030" s="622"/>
      <c r="D2030" s="622"/>
      <c r="E2030" s="622"/>
      <c r="F2030" s="622"/>
      <c r="G2030" s="622"/>
      <c r="H2030" s="622"/>
      <c r="I2030" s="623"/>
    </row>
    <row r="2031" spans="1:10" ht="13" x14ac:dyDescent="0.3">
      <c r="A2031" s="11" t="s">
        <v>31</v>
      </c>
      <c r="B2031" s="59" t="s">
        <v>21</v>
      </c>
      <c r="C2031" s="131">
        <f>D2031+E2031+F2031+G2031+H2031+I2031</f>
        <v>257369.13</v>
      </c>
      <c r="D2031" s="131">
        <f t="shared" ref="D2031:I2036" si="409">D2033</f>
        <v>654.95000000000005</v>
      </c>
      <c r="E2031" s="131">
        <f t="shared" si="409"/>
        <v>77165</v>
      </c>
      <c r="F2031" s="131">
        <f t="shared" si="409"/>
        <v>19151.870000000003</v>
      </c>
      <c r="G2031" s="131">
        <f t="shared" si="409"/>
        <v>27111.34</v>
      </c>
      <c r="H2031" s="131">
        <f t="shared" si="409"/>
        <v>0</v>
      </c>
      <c r="I2031" s="131">
        <f t="shared" si="409"/>
        <v>133285.97</v>
      </c>
    </row>
    <row r="2032" spans="1:10" ht="13.5" thickBot="1" x14ac:dyDescent="0.35">
      <c r="A2032" s="60"/>
      <c r="B2032" s="61" t="s">
        <v>22</v>
      </c>
      <c r="C2032" s="131">
        <f>D2032+E2032+F2032+G2032+H2032+I2032</f>
        <v>257369.13</v>
      </c>
      <c r="D2032" s="131">
        <f t="shared" si="409"/>
        <v>654.95000000000005</v>
      </c>
      <c r="E2032" s="131">
        <f t="shared" si="409"/>
        <v>77165</v>
      </c>
      <c r="F2032" s="131">
        <f t="shared" si="409"/>
        <v>19151.870000000003</v>
      </c>
      <c r="G2032" s="131">
        <f t="shared" si="409"/>
        <v>27111.34</v>
      </c>
      <c r="H2032" s="131">
        <f t="shared" si="409"/>
        <v>0</v>
      </c>
      <c r="I2032" s="131">
        <f t="shared" si="409"/>
        <v>133285.97</v>
      </c>
    </row>
    <row r="2033" spans="1:19" ht="13" x14ac:dyDescent="0.3">
      <c r="A2033" s="14" t="s">
        <v>37</v>
      </c>
      <c r="B2033" s="54" t="s">
        <v>21</v>
      </c>
      <c r="C2033" s="52">
        <f t="shared" ref="C2033:C2038" si="410">D2033+E2033+F2033+G2033+H2033+I2033</f>
        <v>257369.13</v>
      </c>
      <c r="D2033" s="64">
        <f t="shared" si="409"/>
        <v>654.95000000000005</v>
      </c>
      <c r="E2033" s="64">
        <f t="shared" si="409"/>
        <v>77165</v>
      </c>
      <c r="F2033" s="64">
        <f t="shared" si="409"/>
        <v>19151.870000000003</v>
      </c>
      <c r="G2033" s="64">
        <f t="shared" si="409"/>
        <v>27111.34</v>
      </c>
      <c r="H2033" s="64">
        <f t="shared" si="409"/>
        <v>0</v>
      </c>
      <c r="I2033" s="64">
        <f t="shared" si="409"/>
        <v>133285.97</v>
      </c>
    </row>
    <row r="2034" spans="1:19" x14ac:dyDescent="0.25">
      <c r="A2034" s="12" t="s">
        <v>28</v>
      </c>
      <c r="B2034" s="55" t="s">
        <v>22</v>
      </c>
      <c r="C2034" s="52">
        <f t="shared" si="410"/>
        <v>257369.13</v>
      </c>
      <c r="D2034" s="64">
        <f t="shared" si="409"/>
        <v>654.95000000000005</v>
      </c>
      <c r="E2034" s="64">
        <f t="shared" si="409"/>
        <v>77165</v>
      </c>
      <c r="F2034" s="64">
        <f t="shared" si="409"/>
        <v>19151.870000000003</v>
      </c>
      <c r="G2034" s="64">
        <f t="shared" si="409"/>
        <v>27111.34</v>
      </c>
      <c r="H2034" s="64">
        <f t="shared" si="409"/>
        <v>0</v>
      </c>
      <c r="I2034" s="64">
        <f t="shared" si="409"/>
        <v>133285.97</v>
      </c>
    </row>
    <row r="2035" spans="1:19" ht="13" x14ac:dyDescent="0.3">
      <c r="A2035" s="19" t="s">
        <v>78</v>
      </c>
      <c r="B2035" s="3" t="s">
        <v>21</v>
      </c>
      <c r="C2035" s="52">
        <f t="shared" si="410"/>
        <v>257369.13</v>
      </c>
      <c r="D2035" s="64">
        <f t="shared" si="409"/>
        <v>654.95000000000005</v>
      </c>
      <c r="E2035" s="64">
        <f t="shared" si="409"/>
        <v>77165</v>
      </c>
      <c r="F2035" s="64">
        <f t="shared" si="409"/>
        <v>19151.870000000003</v>
      </c>
      <c r="G2035" s="64">
        <f t="shared" si="409"/>
        <v>27111.34</v>
      </c>
      <c r="H2035" s="64">
        <f t="shared" si="409"/>
        <v>0</v>
      </c>
      <c r="I2035" s="64">
        <f t="shared" si="409"/>
        <v>133285.97</v>
      </c>
    </row>
    <row r="2036" spans="1:19" ht="13" x14ac:dyDescent="0.3">
      <c r="A2036" s="16"/>
      <c r="B2036" s="4" t="s">
        <v>22</v>
      </c>
      <c r="C2036" s="52">
        <f t="shared" si="410"/>
        <v>257369.13</v>
      </c>
      <c r="D2036" s="64">
        <f t="shared" si="409"/>
        <v>654.95000000000005</v>
      </c>
      <c r="E2036" s="64">
        <f t="shared" si="409"/>
        <v>77165</v>
      </c>
      <c r="F2036" s="64">
        <f t="shared" si="409"/>
        <v>19151.870000000003</v>
      </c>
      <c r="G2036" s="64">
        <f t="shared" si="409"/>
        <v>27111.34</v>
      </c>
      <c r="H2036" s="64">
        <f t="shared" si="409"/>
        <v>0</v>
      </c>
      <c r="I2036" s="64">
        <f t="shared" si="409"/>
        <v>133285.97</v>
      </c>
    </row>
    <row r="2037" spans="1:19" ht="13" x14ac:dyDescent="0.3">
      <c r="A2037" s="19" t="s">
        <v>62</v>
      </c>
      <c r="B2037" s="54" t="s">
        <v>21</v>
      </c>
      <c r="C2037" s="52">
        <f t="shared" si="410"/>
        <v>257369.13</v>
      </c>
      <c r="D2037" s="64">
        <f>D2046</f>
        <v>654.95000000000005</v>
      </c>
      <c r="E2037" s="64">
        <f t="shared" ref="E2037:I2038" si="411">E2046</f>
        <v>77165</v>
      </c>
      <c r="F2037" s="64">
        <f t="shared" si="411"/>
        <v>19151.870000000003</v>
      </c>
      <c r="G2037" s="64">
        <f t="shared" si="411"/>
        <v>27111.34</v>
      </c>
      <c r="H2037" s="64">
        <f t="shared" si="411"/>
        <v>0</v>
      </c>
      <c r="I2037" s="64">
        <f t="shared" si="411"/>
        <v>133285.97</v>
      </c>
    </row>
    <row r="2038" spans="1:19" ht="13" x14ac:dyDescent="0.3">
      <c r="A2038" s="16"/>
      <c r="B2038" s="55" t="s">
        <v>22</v>
      </c>
      <c r="C2038" s="52">
        <f t="shared" si="410"/>
        <v>257369.13</v>
      </c>
      <c r="D2038" s="64">
        <f>D2047</f>
        <v>654.95000000000005</v>
      </c>
      <c r="E2038" s="64">
        <f t="shared" si="411"/>
        <v>77165</v>
      </c>
      <c r="F2038" s="64">
        <f t="shared" si="411"/>
        <v>19151.870000000003</v>
      </c>
      <c r="G2038" s="64">
        <f t="shared" si="411"/>
        <v>27111.34</v>
      </c>
      <c r="H2038" s="64">
        <f t="shared" si="411"/>
        <v>0</v>
      </c>
      <c r="I2038" s="64">
        <f t="shared" si="411"/>
        <v>133285.97</v>
      </c>
    </row>
    <row r="2039" spans="1:19" ht="13" x14ac:dyDescent="0.3">
      <c r="A2039" s="658" t="s">
        <v>68</v>
      </c>
      <c r="B2039" s="659"/>
      <c r="C2039" s="659"/>
      <c r="D2039" s="660"/>
      <c r="E2039" s="660"/>
      <c r="F2039" s="660"/>
      <c r="G2039" s="660"/>
      <c r="H2039" s="660"/>
      <c r="I2039" s="661"/>
    </row>
    <row r="2040" spans="1:19" x14ac:dyDescent="0.25">
      <c r="A2040" s="182" t="s">
        <v>24</v>
      </c>
      <c r="B2040" s="63" t="s">
        <v>21</v>
      </c>
      <c r="C2040" s="52">
        <f t="shared" ref="C2040:C2051" si="412">D2040+E2040+F2040+G2040+H2040+I2040</f>
        <v>257369.13</v>
      </c>
      <c r="D2040" s="72">
        <f t="shared" ref="D2040:I2045" si="413">D2042</f>
        <v>654.95000000000005</v>
      </c>
      <c r="E2040" s="72">
        <f t="shared" si="413"/>
        <v>77165</v>
      </c>
      <c r="F2040" s="72">
        <f t="shared" si="413"/>
        <v>19151.870000000003</v>
      </c>
      <c r="G2040" s="72">
        <f t="shared" si="413"/>
        <v>27111.34</v>
      </c>
      <c r="H2040" s="72">
        <f t="shared" si="413"/>
        <v>0</v>
      </c>
      <c r="I2040" s="72">
        <f t="shared" si="413"/>
        <v>133285.97</v>
      </c>
      <c r="J2040" s="214"/>
    </row>
    <row r="2041" spans="1:19" x14ac:dyDescent="0.25">
      <c r="A2041" s="110" t="s">
        <v>48</v>
      </c>
      <c r="B2041" s="62" t="s">
        <v>22</v>
      </c>
      <c r="C2041" s="52">
        <f t="shared" si="412"/>
        <v>257369.13</v>
      </c>
      <c r="D2041" s="72">
        <f t="shared" si="413"/>
        <v>654.95000000000005</v>
      </c>
      <c r="E2041" s="72">
        <f t="shared" si="413"/>
        <v>77165</v>
      </c>
      <c r="F2041" s="72">
        <f t="shared" si="413"/>
        <v>19151.870000000003</v>
      </c>
      <c r="G2041" s="72">
        <f t="shared" si="413"/>
        <v>27111.34</v>
      </c>
      <c r="H2041" s="72">
        <f t="shared" si="413"/>
        <v>0</v>
      </c>
      <c r="I2041" s="72">
        <f t="shared" si="413"/>
        <v>133285.97</v>
      </c>
      <c r="J2041" s="214"/>
    </row>
    <row r="2042" spans="1:19" ht="13" x14ac:dyDescent="0.3">
      <c r="A2042" s="122" t="s">
        <v>37</v>
      </c>
      <c r="B2042" s="62" t="s">
        <v>21</v>
      </c>
      <c r="C2042" s="52">
        <f t="shared" si="412"/>
        <v>257369.13</v>
      </c>
      <c r="D2042" s="72">
        <f t="shared" si="413"/>
        <v>654.95000000000005</v>
      </c>
      <c r="E2042" s="72">
        <f t="shared" si="413"/>
        <v>77165</v>
      </c>
      <c r="F2042" s="72">
        <f t="shared" si="413"/>
        <v>19151.870000000003</v>
      </c>
      <c r="G2042" s="72">
        <f t="shared" si="413"/>
        <v>27111.34</v>
      </c>
      <c r="H2042" s="72">
        <f t="shared" si="413"/>
        <v>0</v>
      </c>
      <c r="I2042" s="72">
        <f t="shared" si="413"/>
        <v>133285.97</v>
      </c>
      <c r="J2042" s="214"/>
    </row>
    <row r="2043" spans="1:19" x14ac:dyDescent="0.25">
      <c r="A2043" s="93" t="s">
        <v>28</v>
      </c>
      <c r="B2043" s="24" t="s">
        <v>22</v>
      </c>
      <c r="C2043" s="52">
        <f t="shared" si="412"/>
        <v>257369.13</v>
      </c>
      <c r="D2043" s="72">
        <f t="shared" si="413"/>
        <v>654.95000000000005</v>
      </c>
      <c r="E2043" s="72">
        <f t="shared" si="413"/>
        <v>77165</v>
      </c>
      <c r="F2043" s="72">
        <f t="shared" si="413"/>
        <v>19151.870000000003</v>
      </c>
      <c r="G2043" s="72">
        <f t="shared" si="413"/>
        <v>27111.34</v>
      </c>
      <c r="H2043" s="72">
        <f t="shared" si="413"/>
        <v>0</v>
      </c>
      <c r="I2043" s="72">
        <f t="shared" si="413"/>
        <v>133285.97</v>
      </c>
      <c r="J2043" s="214"/>
      <c r="Q2043" s="268"/>
    </row>
    <row r="2044" spans="1:19" ht="13" x14ac:dyDescent="0.3">
      <c r="A2044" s="19" t="s">
        <v>78</v>
      </c>
      <c r="B2044" s="24" t="s">
        <v>21</v>
      </c>
      <c r="C2044" s="52">
        <f t="shared" si="412"/>
        <v>257369.13</v>
      </c>
      <c r="D2044" s="72">
        <f t="shared" si="413"/>
        <v>654.95000000000005</v>
      </c>
      <c r="E2044" s="52">
        <f t="shared" si="413"/>
        <v>77165</v>
      </c>
      <c r="F2044" s="72">
        <f t="shared" si="413"/>
        <v>19151.870000000003</v>
      </c>
      <c r="G2044" s="72">
        <f t="shared" si="413"/>
        <v>27111.34</v>
      </c>
      <c r="H2044" s="72">
        <f t="shared" si="413"/>
        <v>0</v>
      </c>
      <c r="I2044" s="72">
        <f t="shared" si="413"/>
        <v>133285.97</v>
      </c>
      <c r="J2044" s="214"/>
    </row>
    <row r="2045" spans="1:19" ht="13" x14ac:dyDescent="0.3">
      <c r="A2045" s="16"/>
      <c r="B2045" s="26" t="s">
        <v>22</v>
      </c>
      <c r="C2045" s="52">
        <f t="shared" si="412"/>
        <v>257369.13</v>
      </c>
      <c r="D2045" s="72">
        <f t="shared" si="413"/>
        <v>654.95000000000005</v>
      </c>
      <c r="E2045" s="52">
        <f t="shared" si="413"/>
        <v>77165</v>
      </c>
      <c r="F2045" s="72">
        <f t="shared" si="413"/>
        <v>19151.870000000003</v>
      </c>
      <c r="G2045" s="72">
        <f t="shared" si="413"/>
        <v>27111.34</v>
      </c>
      <c r="H2045" s="72">
        <f t="shared" si="413"/>
        <v>0</v>
      </c>
      <c r="I2045" s="72">
        <f t="shared" si="413"/>
        <v>133285.97</v>
      </c>
      <c r="J2045" s="214"/>
    </row>
    <row r="2046" spans="1:19" ht="13" x14ac:dyDescent="0.3">
      <c r="A2046" s="19" t="s">
        <v>62</v>
      </c>
      <c r="B2046" s="24" t="s">
        <v>21</v>
      </c>
      <c r="C2046" s="52">
        <f t="shared" si="412"/>
        <v>257369.13</v>
      </c>
      <c r="D2046" s="72">
        <f>D2048+D2050</f>
        <v>654.95000000000005</v>
      </c>
      <c r="E2046" s="72">
        <f t="shared" ref="E2046:I2047" si="414">E2048+E2050</f>
        <v>77165</v>
      </c>
      <c r="F2046" s="72">
        <f t="shared" si="414"/>
        <v>19151.870000000003</v>
      </c>
      <c r="G2046" s="72">
        <f t="shared" si="414"/>
        <v>27111.34</v>
      </c>
      <c r="H2046" s="72">
        <f t="shared" si="414"/>
        <v>0</v>
      </c>
      <c r="I2046" s="72">
        <f t="shared" si="414"/>
        <v>133285.97</v>
      </c>
      <c r="J2046" s="214"/>
      <c r="M2046" s="268"/>
      <c r="N2046" s="268"/>
      <c r="O2046" s="268"/>
      <c r="P2046" s="268"/>
      <c r="Q2046" s="268"/>
    </row>
    <row r="2047" spans="1:19" x14ac:dyDescent="0.25">
      <c r="A2047" s="10"/>
      <c r="B2047" s="26" t="s">
        <v>22</v>
      </c>
      <c r="C2047" s="52">
        <f t="shared" si="412"/>
        <v>257369.13</v>
      </c>
      <c r="D2047" s="72">
        <f>D2049+D2051</f>
        <v>654.95000000000005</v>
      </c>
      <c r="E2047" s="72">
        <f t="shared" si="414"/>
        <v>77165</v>
      </c>
      <c r="F2047" s="72">
        <f t="shared" si="414"/>
        <v>19151.870000000003</v>
      </c>
      <c r="G2047" s="72">
        <f t="shared" si="414"/>
        <v>27111.34</v>
      </c>
      <c r="H2047" s="72">
        <f t="shared" si="414"/>
        <v>0</v>
      </c>
      <c r="I2047" s="72">
        <f t="shared" si="414"/>
        <v>133285.97</v>
      </c>
      <c r="J2047" s="214"/>
    </row>
    <row r="2048" spans="1:19" s="215" customFormat="1" x14ac:dyDescent="0.25">
      <c r="A2048" s="449" t="s">
        <v>9</v>
      </c>
      <c r="B2048" s="242" t="s">
        <v>21</v>
      </c>
      <c r="C2048" s="255">
        <f t="shared" si="412"/>
        <v>212009.08000000002</v>
      </c>
      <c r="D2048" s="255">
        <f>D2049</f>
        <v>654.95000000000005</v>
      </c>
      <c r="E2048" s="255">
        <v>76665</v>
      </c>
      <c r="F2048" s="255">
        <v>701.58</v>
      </c>
      <c r="G2048" s="255">
        <v>701.58</v>
      </c>
      <c r="H2048" s="255">
        <v>0</v>
      </c>
      <c r="I2048" s="255">
        <v>133285.97</v>
      </c>
      <c r="J2048" s="669" t="s">
        <v>185</v>
      </c>
      <c r="K2048" s="670"/>
      <c r="L2048" s="670"/>
      <c r="M2048" s="670"/>
      <c r="N2048" s="670"/>
      <c r="O2048" s="670"/>
      <c r="P2048" s="670"/>
      <c r="Q2048" s="670"/>
      <c r="R2048" s="670"/>
      <c r="S2048" s="670"/>
    </row>
    <row r="2049" spans="1:19" s="215" customFormat="1" x14ac:dyDescent="0.25">
      <c r="A2049" s="343"/>
      <c r="B2049" s="229" t="s">
        <v>22</v>
      </c>
      <c r="C2049" s="255">
        <f t="shared" si="412"/>
        <v>212009.08000000002</v>
      </c>
      <c r="D2049" s="255">
        <f>264.63+390.32</f>
        <v>654.95000000000005</v>
      </c>
      <c r="E2049" s="255">
        <v>76665</v>
      </c>
      <c r="F2049" s="255">
        <v>701.58</v>
      </c>
      <c r="G2049" s="255">
        <v>701.58</v>
      </c>
      <c r="H2049" s="255">
        <v>0</v>
      </c>
      <c r="I2049" s="255">
        <v>133285.97</v>
      </c>
      <c r="J2049" s="669"/>
      <c r="K2049" s="670"/>
      <c r="L2049" s="670"/>
      <c r="M2049" s="670"/>
      <c r="N2049" s="670"/>
      <c r="O2049" s="670"/>
      <c r="P2049" s="670"/>
      <c r="Q2049" s="670"/>
      <c r="R2049" s="670"/>
      <c r="S2049" s="670"/>
    </row>
    <row r="2050" spans="1:19" s="215" customFormat="1" ht="42" x14ac:dyDescent="0.25">
      <c r="A2050" s="450" t="s">
        <v>630</v>
      </c>
      <c r="B2050" s="242" t="s">
        <v>21</v>
      </c>
      <c r="C2050" s="255">
        <f t="shared" si="412"/>
        <v>45360.05</v>
      </c>
      <c r="D2050" s="255">
        <v>0</v>
      </c>
      <c r="E2050" s="255">
        <v>500</v>
      </c>
      <c r="F2050" s="255">
        <v>18450.29</v>
      </c>
      <c r="G2050" s="255">
        <v>26409.759999999998</v>
      </c>
      <c r="H2050" s="255">
        <v>0</v>
      </c>
      <c r="I2050" s="255">
        <v>0</v>
      </c>
      <c r="J2050" s="671" t="s">
        <v>892</v>
      </c>
      <c r="K2050" s="672"/>
      <c r="L2050" s="672"/>
      <c r="M2050" s="672"/>
      <c r="N2050" s="672"/>
      <c r="O2050" s="672"/>
      <c r="P2050" s="672"/>
      <c r="Q2050" s="672"/>
      <c r="R2050" s="672"/>
      <c r="S2050" s="672"/>
    </row>
    <row r="2051" spans="1:19" s="215" customFormat="1" x14ac:dyDescent="0.25">
      <c r="A2051" s="343"/>
      <c r="B2051" s="229" t="s">
        <v>22</v>
      </c>
      <c r="C2051" s="255">
        <f t="shared" si="412"/>
        <v>45360.05</v>
      </c>
      <c r="D2051" s="255">
        <v>0</v>
      </c>
      <c r="E2051" s="255">
        <v>500</v>
      </c>
      <c r="F2051" s="255">
        <v>18450.29</v>
      </c>
      <c r="G2051" s="255">
        <v>26409.759999999998</v>
      </c>
      <c r="H2051" s="255">
        <v>0</v>
      </c>
      <c r="I2051" s="255">
        <v>0</v>
      </c>
      <c r="J2051" s="671"/>
      <c r="K2051" s="672"/>
      <c r="L2051" s="672"/>
      <c r="M2051" s="672"/>
      <c r="N2051" s="672"/>
      <c r="O2051" s="672"/>
      <c r="P2051" s="672"/>
      <c r="Q2051" s="672"/>
      <c r="R2051" s="672"/>
      <c r="S2051" s="672"/>
    </row>
    <row r="2052" spans="1:19" ht="13" x14ac:dyDescent="0.3">
      <c r="A2052" s="673" t="s">
        <v>41</v>
      </c>
      <c r="B2052" s="674"/>
      <c r="C2052" s="675"/>
      <c r="D2052" s="674"/>
      <c r="E2052" s="674"/>
      <c r="F2052" s="674"/>
      <c r="G2052" s="674"/>
      <c r="H2052" s="674"/>
      <c r="I2052" s="676"/>
    </row>
    <row r="2053" spans="1:19" ht="13" x14ac:dyDescent="0.3">
      <c r="A2053" s="677" t="s">
        <v>24</v>
      </c>
      <c r="B2053" s="678"/>
      <c r="C2053" s="679"/>
      <c r="D2053" s="679"/>
      <c r="E2053" s="679"/>
      <c r="F2053" s="679"/>
      <c r="G2053" s="679"/>
      <c r="H2053" s="679"/>
      <c r="I2053" s="680"/>
    </row>
    <row r="2054" spans="1:19" ht="13" x14ac:dyDescent="0.3">
      <c r="A2054" s="11" t="s">
        <v>31</v>
      </c>
      <c r="B2054" s="54" t="s">
        <v>21</v>
      </c>
      <c r="C2054" s="131">
        <f t="shared" ref="C2054:C2075" si="415">D2054+E2054+F2054+G2054+H2054+I2054</f>
        <v>25912.6</v>
      </c>
      <c r="D2054" s="131">
        <f>D2056+D2066</f>
        <v>3245.8900000000003</v>
      </c>
      <c r="E2054" s="131">
        <f t="shared" ref="E2054:I2055" si="416">E2056+E2066</f>
        <v>18589</v>
      </c>
      <c r="F2054" s="131">
        <f t="shared" si="416"/>
        <v>4031.71</v>
      </c>
      <c r="G2054" s="131">
        <f t="shared" si="416"/>
        <v>0</v>
      </c>
      <c r="H2054" s="131">
        <f t="shared" si="416"/>
        <v>0</v>
      </c>
      <c r="I2054" s="131">
        <f t="shared" si="416"/>
        <v>46</v>
      </c>
    </row>
    <row r="2055" spans="1:19" ht="13.5" thickBot="1" x14ac:dyDescent="0.35">
      <c r="A2055" s="60"/>
      <c r="B2055" s="65" t="s">
        <v>22</v>
      </c>
      <c r="C2055" s="131">
        <f t="shared" si="415"/>
        <v>25912.6</v>
      </c>
      <c r="D2055" s="131">
        <f>D2057+D2067</f>
        <v>3245.8900000000003</v>
      </c>
      <c r="E2055" s="131">
        <f t="shared" si="416"/>
        <v>18589</v>
      </c>
      <c r="F2055" s="131">
        <f t="shared" si="416"/>
        <v>4031.71</v>
      </c>
      <c r="G2055" s="131">
        <f t="shared" si="416"/>
        <v>0</v>
      </c>
      <c r="H2055" s="131">
        <f t="shared" si="416"/>
        <v>0</v>
      </c>
      <c r="I2055" s="131">
        <f t="shared" si="416"/>
        <v>46</v>
      </c>
    </row>
    <row r="2056" spans="1:19" ht="13" x14ac:dyDescent="0.3">
      <c r="A2056" s="14" t="s">
        <v>37</v>
      </c>
      <c r="B2056" s="54" t="s">
        <v>21</v>
      </c>
      <c r="C2056" s="52">
        <f t="shared" si="415"/>
        <v>9155.5499999999993</v>
      </c>
      <c r="D2056" s="64">
        <f>D2058</f>
        <v>721.83999999999992</v>
      </c>
      <c r="E2056" s="64">
        <f t="shared" ref="E2056:I2057" si="417">E2058</f>
        <v>5218</v>
      </c>
      <c r="F2056" s="64">
        <f t="shared" si="417"/>
        <v>3215.71</v>
      </c>
      <c r="G2056" s="64">
        <f t="shared" si="417"/>
        <v>0</v>
      </c>
      <c r="H2056" s="64">
        <f t="shared" si="417"/>
        <v>0</v>
      </c>
      <c r="I2056" s="64">
        <f t="shared" si="417"/>
        <v>0</v>
      </c>
    </row>
    <row r="2057" spans="1:19" x14ac:dyDescent="0.25">
      <c r="A2057" s="12" t="s">
        <v>28</v>
      </c>
      <c r="B2057" s="55" t="s">
        <v>22</v>
      </c>
      <c r="C2057" s="52">
        <f t="shared" si="415"/>
        <v>9155.5499999999993</v>
      </c>
      <c r="D2057" s="64">
        <f>D2059</f>
        <v>721.83999999999992</v>
      </c>
      <c r="E2057" s="64">
        <f t="shared" si="417"/>
        <v>5218</v>
      </c>
      <c r="F2057" s="64">
        <f t="shared" si="417"/>
        <v>3215.71</v>
      </c>
      <c r="G2057" s="64">
        <f t="shared" si="417"/>
        <v>0</v>
      </c>
      <c r="H2057" s="64">
        <f t="shared" si="417"/>
        <v>0</v>
      </c>
      <c r="I2057" s="64">
        <f t="shared" si="417"/>
        <v>0</v>
      </c>
    </row>
    <row r="2058" spans="1:19" ht="13" x14ac:dyDescent="0.3">
      <c r="A2058" s="19" t="s">
        <v>78</v>
      </c>
      <c r="B2058" s="3" t="s">
        <v>21</v>
      </c>
      <c r="C2058" s="52">
        <f t="shared" si="415"/>
        <v>9155.5499999999993</v>
      </c>
      <c r="D2058" s="64">
        <f>D2060+D2064</f>
        <v>721.83999999999992</v>
      </c>
      <c r="E2058" s="64">
        <f t="shared" ref="E2058:I2059" si="418">E2060+E2064</f>
        <v>5218</v>
      </c>
      <c r="F2058" s="64">
        <f t="shared" si="418"/>
        <v>3215.71</v>
      </c>
      <c r="G2058" s="64">
        <f t="shared" si="418"/>
        <v>0</v>
      </c>
      <c r="H2058" s="64">
        <f t="shared" si="418"/>
        <v>0</v>
      </c>
      <c r="I2058" s="64">
        <f t="shared" si="418"/>
        <v>0</v>
      </c>
    </row>
    <row r="2059" spans="1:19" ht="13" x14ac:dyDescent="0.3">
      <c r="A2059" s="16"/>
      <c r="B2059" s="4" t="s">
        <v>22</v>
      </c>
      <c r="C2059" s="52">
        <f t="shared" si="415"/>
        <v>9155.5499999999993</v>
      </c>
      <c r="D2059" s="64">
        <f>D2061+D2065</f>
        <v>721.83999999999992</v>
      </c>
      <c r="E2059" s="64">
        <f t="shared" si="418"/>
        <v>5218</v>
      </c>
      <c r="F2059" s="64">
        <f t="shared" si="418"/>
        <v>3215.71</v>
      </c>
      <c r="G2059" s="64">
        <f t="shared" si="418"/>
        <v>0</v>
      </c>
      <c r="H2059" s="64">
        <f t="shared" si="418"/>
        <v>0</v>
      </c>
      <c r="I2059" s="64">
        <f t="shared" si="418"/>
        <v>0</v>
      </c>
    </row>
    <row r="2060" spans="1:19" x14ac:dyDescent="0.25">
      <c r="A2060" s="13" t="s">
        <v>56</v>
      </c>
      <c r="B2060" s="56" t="s">
        <v>21</v>
      </c>
      <c r="C2060" s="52">
        <f t="shared" si="415"/>
        <v>1951</v>
      </c>
      <c r="D2060" s="64">
        <f>D2062</f>
        <v>155</v>
      </c>
      <c r="E2060" s="64">
        <f t="shared" ref="E2060:I2061" si="419">E2062</f>
        <v>1796</v>
      </c>
      <c r="F2060" s="64">
        <f t="shared" si="419"/>
        <v>0</v>
      </c>
      <c r="G2060" s="64">
        <f t="shared" si="419"/>
        <v>0</v>
      </c>
      <c r="H2060" s="64">
        <f t="shared" si="419"/>
        <v>0</v>
      </c>
      <c r="I2060" s="64">
        <f t="shared" si="419"/>
        <v>0</v>
      </c>
    </row>
    <row r="2061" spans="1:19" x14ac:dyDescent="0.25">
      <c r="A2061" s="12"/>
      <c r="B2061" s="55" t="s">
        <v>22</v>
      </c>
      <c r="C2061" s="52">
        <f t="shared" si="415"/>
        <v>1951</v>
      </c>
      <c r="D2061" s="64">
        <f>D2063</f>
        <v>155</v>
      </c>
      <c r="E2061" s="64">
        <f t="shared" si="419"/>
        <v>1796</v>
      </c>
      <c r="F2061" s="64">
        <f t="shared" si="419"/>
        <v>0</v>
      </c>
      <c r="G2061" s="64">
        <f t="shared" si="419"/>
        <v>0</v>
      </c>
      <c r="H2061" s="64">
        <f t="shared" si="419"/>
        <v>0</v>
      </c>
      <c r="I2061" s="64">
        <f t="shared" si="419"/>
        <v>0</v>
      </c>
    </row>
    <row r="2062" spans="1:19" ht="13" x14ac:dyDescent="0.3">
      <c r="A2062" s="19" t="s">
        <v>63</v>
      </c>
      <c r="B2062" s="54" t="s">
        <v>21</v>
      </c>
      <c r="C2062" s="52">
        <f t="shared" si="415"/>
        <v>1951</v>
      </c>
      <c r="D2062" s="64">
        <f>D2083+D2104+D2140+D2305+D2466</f>
        <v>155</v>
      </c>
      <c r="E2062" s="64">
        <f t="shared" ref="E2062:I2062" si="420">E2083+E2104+E2140+E2305+E2466</f>
        <v>1796</v>
      </c>
      <c r="F2062" s="64">
        <f t="shared" si="420"/>
        <v>0</v>
      </c>
      <c r="G2062" s="64">
        <f t="shared" si="420"/>
        <v>0</v>
      </c>
      <c r="H2062" s="64">
        <f t="shared" si="420"/>
        <v>0</v>
      </c>
      <c r="I2062" s="64">
        <f t="shared" si="420"/>
        <v>0</v>
      </c>
    </row>
    <row r="2063" spans="1:19" ht="13" x14ac:dyDescent="0.3">
      <c r="A2063" s="16"/>
      <c r="B2063" s="55" t="s">
        <v>22</v>
      </c>
      <c r="C2063" s="52">
        <f t="shared" si="415"/>
        <v>1951</v>
      </c>
      <c r="D2063" s="64">
        <f>D2084+D2105+D2141+D2306+D2467</f>
        <v>155</v>
      </c>
      <c r="E2063" s="64">
        <f t="shared" ref="E2063:I2063" si="421">E2084+E2105+E2141+E2306+E2467</f>
        <v>1796</v>
      </c>
      <c r="F2063" s="64">
        <f t="shared" si="421"/>
        <v>0</v>
      </c>
      <c r="G2063" s="64">
        <f t="shared" si="421"/>
        <v>0</v>
      </c>
      <c r="H2063" s="64">
        <f t="shared" si="421"/>
        <v>0</v>
      </c>
      <c r="I2063" s="64">
        <f t="shared" si="421"/>
        <v>0</v>
      </c>
    </row>
    <row r="2064" spans="1:19" ht="13" x14ac:dyDescent="0.3">
      <c r="A2064" s="19" t="s">
        <v>62</v>
      </c>
      <c r="B2064" s="54" t="s">
        <v>21</v>
      </c>
      <c r="C2064" s="52">
        <f t="shared" si="415"/>
        <v>7204.55</v>
      </c>
      <c r="D2064" s="64">
        <f t="shared" ref="D2064:I2065" si="422">D2093+D2110+D2123+D2413</f>
        <v>566.83999999999992</v>
      </c>
      <c r="E2064" s="64">
        <f t="shared" si="422"/>
        <v>3422</v>
      </c>
      <c r="F2064" s="64">
        <f t="shared" si="422"/>
        <v>3215.71</v>
      </c>
      <c r="G2064" s="64">
        <f t="shared" si="422"/>
        <v>0</v>
      </c>
      <c r="H2064" s="64">
        <f t="shared" si="422"/>
        <v>0</v>
      </c>
      <c r="I2064" s="64">
        <f t="shared" si="422"/>
        <v>0</v>
      </c>
    </row>
    <row r="2065" spans="1:17" ht="13" x14ac:dyDescent="0.3">
      <c r="A2065" s="16"/>
      <c r="B2065" s="55" t="s">
        <v>22</v>
      </c>
      <c r="C2065" s="52">
        <f t="shared" si="415"/>
        <v>7204.55</v>
      </c>
      <c r="D2065" s="64">
        <f t="shared" si="422"/>
        <v>566.83999999999992</v>
      </c>
      <c r="E2065" s="64">
        <f t="shared" si="422"/>
        <v>3422</v>
      </c>
      <c r="F2065" s="64">
        <f t="shared" si="422"/>
        <v>3215.71</v>
      </c>
      <c r="G2065" s="64">
        <f t="shared" si="422"/>
        <v>0</v>
      </c>
      <c r="H2065" s="64">
        <f t="shared" si="422"/>
        <v>0</v>
      </c>
      <c r="I2065" s="64">
        <f t="shared" si="422"/>
        <v>0</v>
      </c>
    </row>
    <row r="2066" spans="1:17" ht="13" x14ac:dyDescent="0.3">
      <c r="A2066" s="47" t="s">
        <v>36</v>
      </c>
      <c r="B2066" s="54" t="s">
        <v>21</v>
      </c>
      <c r="C2066" s="131">
        <f t="shared" si="415"/>
        <v>16757.05</v>
      </c>
      <c r="D2066" s="131">
        <f>D2068</f>
        <v>2524.0500000000002</v>
      </c>
      <c r="E2066" s="131">
        <f t="shared" ref="E2066:I2067" si="423">E2068</f>
        <v>13371</v>
      </c>
      <c r="F2066" s="131">
        <f t="shared" si="423"/>
        <v>816</v>
      </c>
      <c r="G2066" s="131">
        <f t="shared" si="423"/>
        <v>0</v>
      </c>
      <c r="H2066" s="131">
        <f t="shared" si="423"/>
        <v>0</v>
      </c>
      <c r="I2066" s="131">
        <f t="shared" si="423"/>
        <v>46</v>
      </c>
    </row>
    <row r="2067" spans="1:17" ht="13" x14ac:dyDescent="0.3">
      <c r="A2067" s="12" t="s">
        <v>51</v>
      </c>
      <c r="B2067" s="55" t="s">
        <v>22</v>
      </c>
      <c r="C2067" s="131">
        <f t="shared" si="415"/>
        <v>16757.05</v>
      </c>
      <c r="D2067" s="131">
        <f>D2069</f>
        <v>2524.0500000000002</v>
      </c>
      <c r="E2067" s="131">
        <f>E2069</f>
        <v>13371</v>
      </c>
      <c r="F2067" s="131">
        <f t="shared" si="423"/>
        <v>816</v>
      </c>
      <c r="G2067" s="131">
        <f t="shared" si="423"/>
        <v>0</v>
      </c>
      <c r="H2067" s="131">
        <f t="shared" si="423"/>
        <v>0</v>
      </c>
      <c r="I2067" s="131">
        <f t="shared" si="423"/>
        <v>46</v>
      </c>
    </row>
    <row r="2068" spans="1:17" ht="13" x14ac:dyDescent="0.3">
      <c r="A2068" s="19" t="s">
        <v>78</v>
      </c>
      <c r="B2068" s="3" t="s">
        <v>21</v>
      </c>
      <c r="C2068" s="52">
        <f t="shared" si="415"/>
        <v>16757.05</v>
      </c>
      <c r="D2068" s="64">
        <f>D2070+D2074</f>
        <v>2524.0500000000002</v>
      </c>
      <c r="E2068" s="64">
        <f t="shared" ref="E2068:I2069" si="424">E2070+E2074</f>
        <v>13371</v>
      </c>
      <c r="F2068" s="64">
        <f t="shared" si="424"/>
        <v>816</v>
      </c>
      <c r="G2068" s="64">
        <f t="shared" si="424"/>
        <v>0</v>
      </c>
      <c r="H2068" s="64">
        <f t="shared" si="424"/>
        <v>0</v>
      </c>
      <c r="I2068" s="64">
        <f t="shared" si="424"/>
        <v>46</v>
      </c>
    </row>
    <row r="2069" spans="1:17" ht="13" x14ac:dyDescent="0.3">
      <c r="A2069" s="16"/>
      <c r="B2069" s="4" t="s">
        <v>22</v>
      </c>
      <c r="C2069" s="52">
        <f t="shared" si="415"/>
        <v>16757.05</v>
      </c>
      <c r="D2069" s="64">
        <f>D2071+D2075</f>
        <v>2524.0500000000002</v>
      </c>
      <c r="E2069" s="64">
        <f t="shared" si="424"/>
        <v>13371</v>
      </c>
      <c r="F2069" s="64">
        <f t="shared" si="424"/>
        <v>816</v>
      </c>
      <c r="G2069" s="64">
        <f t="shared" si="424"/>
        <v>0</v>
      </c>
      <c r="H2069" s="64">
        <f t="shared" si="424"/>
        <v>0</v>
      </c>
      <c r="I2069" s="64">
        <f t="shared" si="424"/>
        <v>46</v>
      </c>
    </row>
    <row r="2070" spans="1:17" x14ac:dyDescent="0.25">
      <c r="A2070" s="13" t="s">
        <v>56</v>
      </c>
      <c r="B2070" s="56" t="s">
        <v>21</v>
      </c>
      <c r="C2070" s="52">
        <f t="shared" si="415"/>
        <v>7721.6399999999994</v>
      </c>
      <c r="D2070" s="64">
        <f>D2072</f>
        <v>1700.6399999999999</v>
      </c>
      <c r="E2070" s="64">
        <f t="shared" ref="E2070:I2071" si="425">E2072</f>
        <v>5205</v>
      </c>
      <c r="F2070" s="64">
        <f t="shared" si="425"/>
        <v>816</v>
      </c>
      <c r="G2070" s="64">
        <f t="shared" si="425"/>
        <v>0</v>
      </c>
      <c r="H2070" s="64">
        <f t="shared" si="425"/>
        <v>0</v>
      </c>
      <c r="I2070" s="64">
        <f t="shared" si="425"/>
        <v>0</v>
      </c>
    </row>
    <row r="2071" spans="1:17" x14ac:dyDescent="0.25">
      <c r="A2071" s="12"/>
      <c r="B2071" s="55" t="s">
        <v>22</v>
      </c>
      <c r="C2071" s="52">
        <f t="shared" si="415"/>
        <v>7721.6399999999994</v>
      </c>
      <c r="D2071" s="64">
        <f>D2073</f>
        <v>1700.6399999999999</v>
      </c>
      <c r="E2071" s="64">
        <f t="shared" si="425"/>
        <v>5205</v>
      </c>
      <c r="F2071" s="64">
        <f t="shared" si="425"/>
        <v>816</v>
      </c>
      <c r="G2071" s="64">
        <f t="shared" si="425"/>
        <v>0</v>
      </c>
      <c r="H2071" s="64">
        <f t="shared" si="425"/>
        <v>0</v>
      </c>
      <c r="I2071" s="64">
        <f t="shared" si="425"/>
        <v>0</v>
      </c>
    </row>
    <row r="2072" spans="1:17" ht="13" x14ac:dyDescent="0.3">
      <c r="A2072" s="19" t="s">
        <v>63</v>
      </c>
      <c r="B2072" s="56" t="s">
        <v>21</v>
      </c>
      <c r="C2072" s="52">
        <f t="shared" si="415"/>
        <v>7721.6399999999994</v>
      </c>
      <c r="D2072" s="64">
        <f t="shared" ref="D2072:I2073" si="426">D2429+D2159+D2274</f>
        <v>1700.6399999999999</v>
      </c>
      <c r="E2072" s="64">
        <f t="shared" si="426"/>
        <v>5205</v>
      </c>
      <c r="F2072" s="64">
        <f t="shared" si="426"/>
        <v>816</v>
      </c>
      <c r="G2072" s="64">
        <f t="shared" si="426"/>
        <v>0</v>
      </c>
      <c r="H2072" s="64">
        <f t="shared" si="426"/>
        <v>0</v>
      </c>
      <c r="I2072" s="64">
        <f t="shared" si="426"/>
        <v>0</v>
      </c>
    </row>
    <row r="2073" spans="1:17" ht="13" x14ac:dyDescent="0.3">
      <c r="A2073" s="16"/>
      <c r="B2073" s="55" t="s">
        <v>22</v>
      </c>
      <c r="C2073" s="52">
        <f t="shared" si="415"/>
        <v>7721.6399999999994</v>
      </c>
      <c r="D2073" s="64">
        <f t="shared" si="426"/>
        <v>1700.6399999999999</v>
      </c>
      <c r="E2073" s="64">
        <f t="shared" si="426"/>
        <v>5205</v>
      </c>
      <c r="F2073" s="64">
        <f t="shared" si="426"/>
        <v>816</v>
      </c>
      <c r="G2073" s="64">
        <f t="shared" si="426"/>
        <v>0</v>
      </c>
      <c r="H2073" s="64">
        <f t="shared" si="426"/>
        <v>0</v>
      </c>
      <c r="I2073" s="64">
        <f t="shared" si="426"/>
        <v>0</v>
      </c>
    </row>
    <row r="2074" spans="1:17" ht="13" x14ac:dyDescent="0.3">
      <c r="A2074" s="19" t="s">
        <v>62</v>
      </c>
      <c r="B2074" s="54" t="s">
        <v>21</v>
      </c>
      <c r="C2074" s="52">
        <f t="shared" si="415"/>
        <v>9035.41</v>
      </c>
      <c r="D2074" s="64">
        <f>D2239</f>
        <v>823.41000000000008</v>
      </c>
      <c r="E2074" s="64">
        <f t="shared" ref="E2074:I2075" si="427">E2239</f>
        <v>8166</v>
      </c>
      <c r="F2074" s="64">
        <f t="shared" si="427"/>
        <v>0</v>
      </c>
      <c r="G2074" s="64">
        <f t="shared" si="427"/>
        <v>0</v>
      </c>
      <c r="H2074" s="64">
        <f t="shared" si="427"/>
        <v>0</v>
      </c>
      <c r="I2074" s="64">
        <f t="shared" si="427"/>
        <v>46</v>
      </c>
    </row>
    <row r="2075" spans="1:17" ht="13" x14ac:dyDescent="0.3">
      <c r="A2075" s="16"/>
      <c r="B2075" s="55" t="s">
        <v>22</v>
      </c>
      <c r="C2075" s="52">
        <f t="shared" si="415"/>
        <v>9035.41</v>
      </c>
      <c r="D2075" s="64">
        <f>D2240</f>
        <v>823.41000000000008</v>
      </c>
      <c r="E2075" s="64">
        <f t="shared" si="427"/>
        <v>8166</v>
      </c>
      <c r="F2075" s="64">
        <f t="shared" si="427"/>
        <v>0</v>
      </c>
      <c r="G2075" s="64">
        <f t="shared" si="427"/>
        <v>0</v>
      </c>
      <c r="H2075" s="64">
        <f t="shared" si="427"/>
        <v>0</v>
      </c>
      <c r="I2075" s="64">
        <f t="shared" si="427"/>
        <v>46</v>
      </c>
    </row>
    <row r="2076" spans="1:17" ht="13" x14ac:dyDescent="0.3">
      <c r="A2076" s="658" t="s">
        <v>68</v>
      </c>
      <c r="B2076" s="659"/>
      <c r="C2076" s="659"/>
      <c r="D2076" s="660"/>
      <c r="E2076" s="660"/>
      <c r="F2076" s="660"/>
      <c r="G2076" s="660"/>
      <c r="H2076" s="660"/>
      <c r="I2076" s="661"/>
    </row>
    <row r="2077" spans="1:17" x14ac:dyDescent="0.25">
      <c r="A2077" s="182" t="s">
        <v>24</v>
      </c>
      <c r="B2077" s="63" t="s">
        <v>21</v>
      </c>
      <c r="C2077" s="52">
        <f t="shared" ref="C2077:C2096" si="428">D2077+E2077+F2077+G2077+H2077+I2077</f>
        <v>704.4</v>
      </c>
      <c r="D2077" s="72">
        <f t="shared" ref="D2077:I2080" si="429">D2079</f>
        <v>262.39999999999998</v>
      </c>
      <c r="E2077" s="72">
        <f t="shared" si="429"/>
        <v>442</v>
      </c>
      <c r="F2077" s="72">
        <f t="shared" si="429"/>
        <v>0</v>
      </c>
      <c r="G2077" s="72">
        <f t="shared" si="429"/>
        <v>0</v>
      </c>
      <c r="H2077" s="72">
        <f t="shared" si="429"/>
        <v>0</v>
      </c>
      <c r="I2077" s="72">
        <f t="shared" si="429"/>
        <v>0</v>
      </c>
      <c r="J2077" s="214"/>
    </row>
    <row r="2078" spans="1:17" x14ac:dyDescent="0.25">
      <c r="A2078" s="110" t="s">
        <v>48</v>
      </c>
      <c r="B2078" s="62" t="s">
        <v>22</v>
      </c>
      <c r="C2078" s="52">
        <f t="shared" si="428"/>
        <v>704.4</v>
      </c>
      <c r="D2078" s="72">
        <f t="shared" si="429"/>
        <v>262.39999999999998</v>
      </c>
      <c r="E2078" s="72">
        <f t="shared" si="429"/>
        <v>442</v>
      </c>
      <c r="F2078" s="72">
        <f t="shared" si="429"/>
        <v>0</v>
      </c>
      <c r="G2078" s="72">
        <f t="shared" si="429"/>
        <v>0</v>
      </c>
      <c r="H2078" s="72">
        <f t="shared" si="429"/>
        <v>0</v>
      </c>
      <c r="I2078" s="72">
        <f t="shared" si="429"/>
        <v>0</v>
      </c>
      <c r="J2078" s="214"/>
    </row>
    <row r="2079" spans="1:17" ht="13" x14ac:dyDescent="0.3">
      <c r="A2079" s="122" t="s">
        <v>37</v>
      </c>
      <c r="B2079" s="63" t="s">
        <v>21</v>
      </c>
      <c r="C2079" s="52">
        <f t="shared" si="428"/>
        <v>704.4</v>
      </c>
      <c r="D2079" s="72">
        <f t="shared" si="429"/>
        <v>262.39999999999998</v>
      </c>
      <c r="E2079" s="72">
        <f t="shared" si="429"/>
        <v>442</v>
      </c>
      <c r="F2079" s="72">
        <f t="shared" si="429"/>
        <v>0</v>
      </c>
      <c r="G2079" s="72">
        <f t="shared" si="429"/>
        <v>0</v>
      </c>
      <c r="H2079" s="72">
        <f t="shared" si="429"/>
        <v>0</v>
      </c>
      <c r="I2079" s="72">
        <f t="shared" si="429"/>
        <v>0</v>
      </c>
      <c r="J2079" s="214"/>
    </row>
    <row r="2080" spans="1:17" x14ac:dyDescent="0.25">
      <c r="A2080" s="93" t="s">
        <v>28</v>
      </c>
      <c r="B2080" s="26" t="s">
        <v>22</v>
      </c>
      <c r="C2080" s="52">
        <f t="shared" si="428"/>
        <v>704.4</v>
      </c>
      <c r="D2080" s="72">
        <f t="shared" si="429"/>
        <v>262.39999999999998</v>
      </c>
      <c r="E2080" s="72">
        <f t="shared" si="429"/>
        <v>442</v>
      </c>
      <c r="F2080" s="72">
        <f t="shared" si="429"/>
        <v>0</v>
      </c>
      <c r="G2080" s="72">
        <f t="shared" si="429"/>
        <v>0</v>
      </c>
      <c r="H2080" s="72">
        <f t="shared" si="429"/>
        <v>0</v>
      </c>
      <c r="I2080" s="72">
        <f t="shared" si="429"/>
        <v>0</v>
      </c>
      <c r="J2080" s="214"/>
      <c r="Q2080" s="268"/>
    </row>
    <row r="2081" spans="1:19" ht="13" x14ac:dyDescent="0.3">
      <c r="A2081" s="19" t="s">
        <v>78</v>
      </c>
      <c r="B2081" s="24" t="s">
        <v>21</v>
      </c>
      <c r="C2081" s="52">
        <f t="shared" si="428"/>
        <v>704.4</v>
      </c>
      <c r="D2081" s="72">
        <f t="shared" ref="D2081:I2082" si="430">D2083+D2093</f>
        <v>262.39999999999998</v>
      </c>
      <c r="E2081" s="72">
        <f t="shared" si="430"/>
        <v>442</v>
      </c>
      <c r="F2081" s="72">
        <f t="shared" si="430"/>
        <v>0</v>
      </c>
      <c r="G2081" s="72">
        <f t="shared" si="430"/>
        <v>0</v>
      </c>
      <c r="H2081" s="72">
        <f t="shared" si="430"/>
        <v>0</v>
      </c>
      <c r="I2081" s="72">
        <f t="shared" si="430"/>
        <v>0</v>
      </c>
      <c r="J2081" s="214"/>
    </row>
    <row r="2082" spans="1:19" ht="13" x14ac:dyDescent="0.3">
      <c r="A2082" s="16"/>
      <c r="B2082" s="26" t="s">
        <v>22</v>
      </c>
      <c r="C2082" s="52">
        <f t="shared" si="428"/>
        <v>704.4</v>
      </c>
      <c r="D2082" s="72">
        <f t="shared" si="430"/>
        <v>262.39999999999998</v>
      </c>
      <c r="E2082" s="72">
        <f t="shared" si="430"/>
        <v>442</v>
      </c>
      <c r="F2082" s="72">
        <f t="shared" si="430"/>
        <v>0</v>
      </c>
      <c r="G2082" s="72">
        <f t="shared" si="430"/>
        <v>0</v>
      </c>
      <c r="H2082" s="72">
        <f t="shared" si="430"/>
        <v>0</v>
      </c>
      <c r="I2082" s="72">
        <f t="shared" si="430"/>
        <v>0</v>
      </c>
      <c r="J2082" s="214"/>
    </row>
    <row r="2083" spans="1:19" ht="13" x14ac:dyDescent="0.3">
      <c r="A2083" s="19" t="s">
        <v>63</v>
      </c>
      <c r="B2083" s="54" t="s">
        <v>21</v>
      </c>
      <c r="C2083" s="52">
        <f t="shared" si="428"/>
        <v>442</v>
      </c>
      <c r="D2083" s="64">
        <f>D2085+D2087+D2089+D2091</f>
        <v>0</v>
      </c>
      <c r="E2083" s="64">
        <f t="shared" ref="E2083:I2084" si="431">E2085+E2087+E2089+E2091</f>
        <v>442</v>
      </c>
      <c r="F2083" s="64">
        <f t="shared" si="431"/>
        <v>0</v>
      </c>
      <c r="G2083" s="64">
        <f t="shared" si="431"/>
        <v>0</v>
      </c>
      <c r="H2083" s="64">
        <f t="shared" si="431"/>
        <v>0</v>
      </c>
      <c r="I2083" s="64">
        <f t="shared" si="431"/>
        <v>0</v>
      </c>
    </row>
    <row r="2084" spans="1:19" ht="13" x14ac:dyDescent="0.3">
      <c r="A2084" s="16"/>
      <c r="B2084" s="55" t="s">
        <v>22</v>
      </c>
      <c r="C2084" s="52">
        <f t="shared" si="428"/>
        <v>442</v>
      </c>
      <c r="D2084" s="64">
        <f>D2086+D2088+D2090+D2092</f>
        <v>0</v>
      </c>
      <c r="E2084" s="64">
        <f t="shared" si="431"/>
        <v>442</v>
      </c>
      <c r="F2084" s="64">
        <f t="shared" si="431"/>
        <v>0</v>
      </c>
      <c r="G2084" s="64">
        <f t="shared" si="431"/>
        <v>0</v>
      </c>
      <c r="H2084" s="64">
        <f t="shared" si="431"/>
        <v>0</v>
      </c>
      <c r="I2084" s="64">
        <f t="shared" si="431"/>
        <v>0</v>
      </c>
    </row>
    <row r="2085" spans="1:19" s="215" customFormat="1" ht="28" x14ac:dyDescent="0.25">
      <c r="A2085" s="545" t="s">
        <v>773</v>
      </c>
      <c r="B2085" s="242" t="s">
        <v>21</v>
      </c>
      <c r="C2085" s="255">
        <f t="shared" si="428"/>
        <v>120</v>
      </c>
      <c r="D2085" s="255">
        <v>0</v>
      </c>
      <c r="E2085" s="255">
        <v>120</v>
      </c>
      <c r="F2085" s="255">
        <v>0</v>
      </c>
      <c r="G2085" s="255">
        <v>0</v>
      </c>
      <c r="H2085" s="255">
        <v>0</v>
      </c>
      <c r="I2085" s="255">
        <v>0</v>
      </c>
      <c r="J2085" s="669"/>
      <c r="K2085" s="670"/>
      <c r="L2085" s="670"/>
      <c r="M2085" s="670"/>
      <c r="N2085" s="670"/>
      <c r="O2085" s="670"/>
      <c r="P2085" s="670"/>
      <c r="Q2085" s="670"/>
      <c r="R2085" s="670"/>
      <c r="S2085" s="670"/>
    </row>
    <row r="2086" spans="1:19" s="215" customFormat="1" x14ac:dyDescent="0.25">
      <c r="A2086" s="343"/>
      <c r="B2086" s="229" t="s">
        <v>22</v>
      </c>
      <c r="C2086" s="255">
        <f t="shared" si="428"/>
        <v>120</v>
      </c>
      <c r="D2086" s="255">
        <v>0</v>
      </c>
      <c r="E2086" s="255">
        <v>120</v>
      </c>
      <c r="F2086" s="255">
        <v>0</v>
      </c>
      <c r="G2086" s="255">
        <v>0</v>
      </c>
      <c r="H2086" s="255">
        <v>0</v>
      </c>
      <c r="I2086" s="255">
        <v>0</v>
      </c>
      <c r="J2086" s="669"/>
      <c r="K2086" s="670"/>
      <c r="L2086" s="670"/>
      <c r="M2086" s="670"/>
      <c r="N2086" s="670"/>
      <c r="O2086" s="670"/>
      <c r="P2086" s="670"/>
      <c r="Q2086" s="670"/>
      <c r="R2086" s="670"/>
      <c r="S2086" s="670"/>
    </row>
    <row r="2087" spans="1:19" s="215" customFormat="1" ht="30.75" customHeight="1" x14ac:dyDescent="0.25">
      <c r="A2087" s="545" t="s">
        <v>772</v>
      </c>
      <c r="B2087" s="242" t="s">
        <v>21</v>
      </c>
      <c r="C2087" s="255">
        <f t="shared" si="428"/>
        <v>88</v>
      </c>
      <c r="D2087" s="255">
        <v>0</v>
      </c>
      <c r="E2087" s="255">
        <v>88</v>
      </c>
      <c r="F2087" s="255">
        <v>0</v>
      </c>
      <c r="G2087" s="255">
        <v>0</v>
      </c>
      <c r="H2087" s="255">
        <v>0</v>
      </c>
      <c r="I2087" s="255">
        <v>0</v>
      </c>
      <c r="J2087" s="669"/>
      <c r="K2087" s="670"/>
      <c r="L2087" s="670"/>
      <c r="M2087" s="670"/>
      <c r="N2087" s="670"/>
      <c r="O2087" s="670"/>
      <c r="P2087" s="670"/>
      <c r="Q2087" s="670"/>
      <c r="R2087" s="670"/>
      <c r="S2087" s="670"/>
    </row>
    <row r="2088" spans="1:19" s="215" customFormat="1" x14ac:dyDescent="0.25">
      <c r="A2088" s="343"/>
      <c r="B2088" s="229" t="s">
        <v>22</v>
      </c>
      <c r="C2088" s="255">
        <f t="shared" si="428"/>
        <v>88</v>
      </c>
      <c r="D2088" s="255">
        <v>0</v>
      </c>
      <c r="E2088" s="255">
        <v>88</v>
      </c>
      <c r="F2088" s="255">
        <v>0</v>
      </c>
      <c r="G2088" s="255">
        <v>0</v>
      </c>
      <c r="H2088" s="255">
        <v>0</v>
      </c>
      <c r="I2088" s="255">
        <v>0</v>
      </c>
      <c r="J2088" s="669"/>
      <c r="K2088" s="670"/>
      <c r="L2088" s="670"/>
      <c r="M2088" s="670"/>
      <c r="N2088" s="670"/>
      <c r="O2088" s="670"/>
      <c r="P2088" s="670"/>
      <c r="Q2088" s="670"/>
      <c r="R2088" s="670"/>
      <c r="S2088" s="670"/>
    </row>
    <row r="2089" spans="1:19" s="215" customFormat="1" ht="42" x14ac:dyDescent="0.25">
      <c r="A2089" s="545" t="s">
        <v>774</v>
      </c>
      <c r="B2089" s="242" t="s">
        <v>21</v>
      </c>
      <c r="C2089" s="255">
        <f t="shared" si="428"/>
        <v>34</v>
      </c>
      <c r="D2089" s="255">
        <v>0</v>
      </c>
      <c r="E2089" s="255">
        <v>34</v>
      </c>
      <c r="F2089" s="255">
        <v>0</v>
      </c>
      <c r="G2089" s="255">
        <v>0</v>
      </c>
      <c r="H2089" s="255">
        <v>0</v>
      </c>
      <c r="I2089" s="255">
        <v>0</v>
      </c>
      <c r="J2089" s="669"/>
      <c r="K2089" s="670"/>
      <c r="L2089" s="670"/>
      <c r="M2089" s="670"/>
      <c r="N2089" s="670"/>
      <c r="O2089" s="670"/>
      <c r="P2089" s="670"/>
      <c r="Q2089" s="670"/>
      <c r="R2089" s="670"/>
      <c r="S2089" s="670"/>
    </row>
    <row r="2090" spans="1:19" s="215" customFormat="1" x14ac:dyDescent="0.25">
      <c r="A2090" s="343"/>
      <c r="B2090" s="229" t="s">
        <v>22</v>
      </c>
      <c r="C2090" s="255">
        <f t="shared" si="428"/>
        <v>34</v>
      </c>
      <c r="D2090" s="255">
        <v>0</v>
      </c>
      <c r="E2090" s="255">
        <v>34</v>
      </c>
      <c r="F2090" s="255">
        <v>0</v>
      </c>
      <c r="G2090" s="255">
        <v>0</v>
      </c>
      <c r="H2090" s="255">
        <v>0</v>
      </c>
      <c r="I2090" s="255">
        <v>0</v>
      </c>
      <c r="J2090" s="669"/>
      <c r="K2090" s="670"/>
      <c r="L2090" s="670"/>
      <c r="M2090" s="670"/>
      <c r="N2090" s="670"/>
      <c r="O2090" s="670"/>
      <c r="P2090" s="670"/>
      <c r="Q2090" s="670"/>
      <c r="R2090" s="670"/>
      <c r="S2090" s="670"/>
    </row>
    <row r="2091" spans="1:19" s="215" customFormat="1" ht="41.25" customHeight="1" x14ac:dyDescent="0.25">
      <c r="A2091" s="335" t="s">
        <v>792</v>
      </c>
      <c r="B2091" s="242" t="s">
        <v>21</v>
      </c>
      <c r="C2091" s="255">
        <f t="shared" si="428"/>
        <v>200</v>
      </c>
      <c r="D2091" s="255">
        <v>0</v>
      </c>
      <c r="E2091" s="255">
        <v>200</v>
      </c>
      <c r="F2091" s="255">
        <v>0</v>
      </c>
      <c r="G2091" s="255">
        <v>0</v>
      </c>
      <c r="H2091" s="255">
        <v>0</v>
      </c>
      <c r="I2091" s="255">
        <v>0</v>
      </c>
      <c r="J2091" s="669"/>
      <c r="K2091" s="670"/>
      <c r="L2091" s="670"/>
      <c r="M2091" s="670"/>
      <c r="N2091" s="670"/>
      <c r="O2091" s="670"/>
      <c r="P2091" s="670"/>
      <c r="Q2091" s="670"/>
      <c r="R2091" s="670"/>
      <c r="S2091" s="670"/>
    </row>
    <row r="2092" spans="1:19" s="215" customFormat="1" x14ac:dyDescent="0.25">
      <c r="A2092" s="343"/>
      <c r="B2092" s="229" t="s">
        <v>22</v>
      </c>
      <c r="C2092" s="255">
        <f t="shared" si="428"/>
        <v>200</v>
      </c>
      <c r="D2092" s="255">
        <v>0</v>
      </c>
      <c r="E2092" s="255">
        <v>200</v>
      </c>
      <c r="F2092" s="255">
        <v>0</v>
      </c>
      <c r="G2092" s="255">
        <v>0</v>
      </c>
      <c r="H2092" s="255">
        <v>0</v>
      </c>
      <c r="I2092" s="255">
        <v>0</v>
      </c>
      <c r="J2092" s="669"/>
      <c r="K2092" s="670"/>
      <c r="L2092" s="670"/>
      <c r="M2092" s="670"/>
      <c r="N2092" s="670"/>
      <c r="O2092" s="670"/>
      <c r="P2092" s="670"/>
      <c r="Q2092" s="670"/>
      <c r="R2092" s="670"/>
      <c r="S2092" s="670"/>
    </row>
    <row r="2093" spans="1:19" ht="13" x14ac:dyDescent="0.3">
      <c r="A2093" s="19" t="s">
        <v>62</v>
      </c>
      <c r="B2093" s="24" t="s">
        <v>21</v>
      </c>
      <c r="C2093" s="52">
        <f t="shared" si="428"/>
        <v>262.39999999999998</v>
      </c>
      <c r="D2093" s="72">
        <f t="shared" ref="D2093:I2094" si="432">D2095</f>
        <v>262.39999999999998</v>
      </c>
      <c r="E2093" s="72">
        <f t="shared" si="432"/>
        <v>0</v>
      </c>
      <c r="F2093" s="72">
        <f t="shared" si="432"/>
        <v>0</v>
      </c>
      <c r="G2093" s="72">
        <f t="shared" si="432"/>
        <v>0</v>
      </c>
      <c r="H2093" s="72">
        <f t="shared" si="432"/>
        <v>0</v>
      </c>
      <c r="I2093" s="72">
        <f t="shared" si="432"/>
        <v>0</v>
      </c>
      <c r="J2093" s="214"/>
      <c r="M2093" s="268"/>
      <c r="N2093" s="268"/>
      <c r="O2093" s="268"/>
      <c r="P2093" s="268"/>
      <c r="Q2093" s="268"/>
    </row>
    <row r="2094" spans="1:19" x14ac:dyDescent="0.25">
      <c r="A2094" s="10"/>
      <c r="B2094" s="26" t="s">
        <v>22</v>
      </c>
      <c r="C2094" s="52">
        <f t="shared" si="428"/>
        <v>262.39999999999998</v>
      </c>
      <c r="D2094" s="72">
        <f t="shared" si="432"/>
        <v>262.39999999999998</v>
      </c>
      <c r="E2094" s="72">
        <f t="shared" si="432"/>
        <v>0</v>
      </c>
      <c r="F2094" s="72">
        <f t="shared" si="432"/>
        <v>0</v>
      </c>
      <c r="G2094" s="72">
        <f t="shared" si="432"/>
        <v>0</v>
      </c>
      <c r="H2094" s="72">
        <f t="shared" si="432"/>
        <v>0</v>
      </c>
      <c r="I2094" s="72">
        <f t="shared" si="432"/>
        <v>0</v>
      </c>
      <c r="J2094" s="214"/>
    </row>
    <row r="2095" spans="1:19" s="215" customFormat="1" ht="28" x14ac:dyDescent="0.25">
      <c r="A2095" s="448" t="s">
        <v>404</v>
      </c>
      <c r="B2095" s="242" t="s">
        <v>21</v>
      </c>
      <c r="C2095" s="255">
        <f t="shared" si="428"/>
        <v>262.39999999999998</v>
      </c>
      <c r="D2095" s="255">
        <v>262.39999999999998</v>
      </c>
      <c r="E2095" s="255">
        <v>0</v>
      </c>
      <c r="F2095" s="255">
        <v>0</v>
      </c>
      <c r="G2095" s="255">
        <v>0</v>
      </c>
      <c r="H2095" s="255">
        <v>0</v>
      </c>
      <c r="I2095" s="255">
        <v>0</v>
      </c>
      <c r="J2095" s="669"/>
      <c r="K2095" s="670"/>
      <c r="L2095" s="670"/>
      <c r="M2095" s="670"/>
      <c r="N2095" s="670"/>
      <c r="O2095" s="670"/>
      <c r="P2095" s="670"/>
      <c r="Q2095" s="670"/>
      <c r="R2095" s="670"/>
      <c r="S2095" s="670"/>
    </row>
    <row r="2096" spans="1:19" s="215" customFormat="1" x14ac:dyDescent="0.25">
      <c r="A2096" s="343"/>
      <c r="B2096" s="229" t="s">
        <v>22</v>
      </c>
      <c r="C2096" s="255">
        <f t="shared" si="428"/>
        <v>262.39999999999998</v>
      </c>
      <c r="D2096" s="255">
        <v>262.39999999999998</v>
      </c>
      <c r="E2096" s="255">
        <v>0</v>
      </c>
      <c r="F2096" s="255">
        <v>0</v>
      </c>
      <c r="G2096" s="255">
        <v>0</v>
      </c>
      <c r="H2096" s="255">
        <v>0</v>
      </c>
      <c r="I2096" s="255">
        <v>0</v>
      </c>
      <c r="J2096" s="669"/>
      <c r="K2096" s="670"/>
      <c r="L2096" s="670"/>
      <c r="M2096" s="670"/>
      <c r="N2096" s="670"/>
      <c r="O2096" s="670"/>
      <c r="P2096" s="670"/>
      <c r="Q2096" s="670"/>
      <c r="R2096" s="670"/>
      <c r="S2096" s="670"/>
    </row>
    <row r="2097" spans="1:14" ht="13" x14ac:dyDescent="0.3">
      <c r="A2097" s="658" t="s">
        <v>213</v>
      </c>
      <c r="B2097" s="659"/>
      <c r="C2097" s="659"/>
      <c r="D2097" s="660"/>
      <c r="E2097" s="660"/>
      <c r="F2097" s="660"/>
      <c r="G2097" s="660"/>
      <c r="H2097" s="660"/>
      <c r="I2097" s="661"/>
    </row>
    <row r="2098" spans="1:14" x14ac:dyDescent="0.25">
      <c r="A2098" s="182" t="s">
        <v>24</v>
      </c>
      <c r="B2098" s="63" t="s">
        <v>21</v>
      </c>
      <c r="C2098" s="52">
        <f t="shared" ref="C2098:C2115" si="433">D2098+E2098+F2098+G2098+H2098+I2098</f>
        <v>258.25</v>
      </c>
      <c r="D2098" s="72">
        <f t="shared" ref="D2098:I2101" si="434">D2100</f>
        <v>236.25</v>
      </c>
      <c r="E2098" s="72">
        <f t="shared" si="434"/>
        <v>22</v>
      </c>
      <c r="F2098" s="72">
        <f t="shared" si="434"/>
        <v>0</v>
      </c>
      <c r="G2098" s="72">
        <f t="shared" si="434"/>
        <v>0</v>
      </c>
      <c r="H2098" s="72">
        <f t="shared" si="434"/>
        <v>0</v>
      </c>
      <c r="I2098" s="72">
        <f t="shared" si="434"/>
        <v>0</v>
      </c>
      <c r="J2098" s="214"/>
    </row>
    <row r="2099" spans="1:14" x14ac:dyDescent="0.25">
      <c r="A2099" s="110" t="s">
        <v>48</v>
      </c>
      <c r="B2099" s="62" t="s">
        <v>22</v>
      </c>
      <c r="C2099" s="52">
        <f t="shared" si="433"/>
        <v>258.25</v>
      </c>
      <c r="D2099" s="72">
        <f t="shared" si="434"/>
        <v>236.25</v>
      </c>
      <c r="E2099" s="72">
        <f t="shared" si="434"/>
        <v>22</v>
      </c>
      <c r="F2099" s="72">
        <f t="shared" si="434"/>
        <v>0</v>
      </c>
      <c r="G2099" s="72">
        <f t="shared" si="434"/>
        <v>0</v>
      </c>
      <c r="H2099" s="72">
        <f t="shared" si="434"/>
        <v>0</v>
      </c>
      <c r="I2099" s="72">
        <f t="shared" si="434"/>
        <v>0</v>
      </c>
      <c r="J2099" s="214"/>
    </row>
    <row r="2100" spans="1:14" ht="13" x14ac:dyDescent="0.3">
      <c r="A2100" s="122" t="s">
        <v>37</v>
      </c>
      <c r="B2100" s="63" t="s">
        <v>21</v>
      </c>
      <c r="C2100" s="78">
        <f t="shared" si="433"/>
        <v>258.25</v>
      </c>
      <c r="D2100" s="72">
        <f t="shared" si="434"/>
        <v>236.25</v>
      </c>
      <c r="E2100" s="72">
        <f t="shared" si="434"/>
        <v>22</v>
      </c>
      <c r="F2100" s="72">
        <f t="shared" si="434"/>
        <v>0</v>
      </c>
      <c r="G2100" s="72">
        <f t="shared" si="434"/>
        <v>0</v>
      </c>
      <c r="H2100" s="72">
        <f t="shared" si="434"/>
        <v>0</v>
      </c>
      <c r="I2100" s="72">
        <f t="shared" si="434"/>
        <v>0</v>
      </c>
      <c r="J2100" s="214"/>
    </row>
    <row r="2101" spans="1:14" x14ac:dyDescent="0.25">
      <c r="A2101" s="93" t="s">
        <v>28</v>
      </c>
      <c r="B2101" s="26" t="s">
        <v>22</v>
      </c>
      <c r="C2101" s="78">
        <f t="shared" si="433"/>
        <v>258.25</v>
      </c>
      <c r="D2101" s="72">
        <f t="shared" si="434"/>
        <v>236.25</v>
      </c>
      <c r="E2101" s="72">
        <f t="shared" si="434"/>
        <v>22</v>
      </c>
      <c r="F2101" s="72">
        <f t="shared" si="434"/>
        <v>0</v>
      </c>
      <c r="G2101" s="72">
        <f t="shared" si="434"/>
        <v>0</v>
      </c>
      <c r="H2101" s="72">
        <f t="shared" si="434"/>
        <v>0</v>
      </c>
      <c r="I2101" s="72">
        <f t="shared" si="434"/>
        <v>0</v>
      </c>
      <c r="J2101" s="214"/>
    </row>
    <row r="2102" spans="1:14" ht="13" x14ac:dyDescent="0.3">
      <c r="A2102" s="19" t="s">
        <v>78</v>
      </c>
      <c r="B2102" s="24" t="s">
        <v>21</v>
      </c>
      <c r="C2102" s="78">
        <f t="shared" si="433"/>
        <v>258.25</v>
      </c>
      <c r="D2102" s="72">
        <f>D2104+D2110</f>
        <v>236.25</v>
      </c>
      <c r="E2102" s="72">
        <f t="shared" ref="E2102:I2102" si="435">E2104+E2110</f>
        <v>22</v>
      </c>
      <c r="F2102" s="72">
        <f t="shared" si="435"/>
        <v>0</v>
      </c>
      <c r="G2102" s="72">
        <f t="shared" si="435"/>
        <v>0</v>
      </c>
      <c r="H2102" s="72">
        <f t="shared" si="435"/>
        <v>0</v>
      </c>
      <c r="I2102" s="72">
        <f t="shared" si="435"/>
        <v>0</v>
      </c>
      <c r="J2102" s="214"/>
    </row>
    <row r="2103" spans="1:14" ht="13" x14ac:dyDescent="0.3">
      <c r="A2103" s="16"/>
      <c r="B2103" s="26" t="s">
        <v>22</v>
      </c>
      <c r="C2103" s="78">
        <f t="shared" si="433"/>
        <v>258.25</v>
      </c>
      <c r="D2103" s="72">
        <f>D2105+D2111</f>
        <v>236.25</v>
      </c>
      <c r="E2103" s="72">
        <f t="shared" ref="E2103:I2103" si="436">E2105+E2111</f>
        <v>22</v>
      </c>
      <c r="F2103" s="72">
        <f t="shared" si="436"/>
        <v>0</v>
      </c>
      <c r="G2103" s="72">
        <f t="shared" si="436"/>
        <v>0</v>
      </c>
      <c r="H2103" s="72">
        <f t="shared" si="436"/>
        <v>0</v>
      </c>
      <c r="I2103" s="72">
        <f t="shared" si="436"/>
        <v>0</v>
      </c>
      <c r="J2103" s="214"/>
    </row>
    <row r="2104" spans="1:14" s="95" customFormat="1" ht="13" x14ac:dyDescent="0.3">
      <c r="A2104" s="17" t="s">
        <v>53</v>
      </c>
      <c r="B2104" s="98" t="s">
        <v>21</v>
      </c>
      <c r="C2104" s="126">
        <f t="shared" ref="C2104:C2109" si="437">D2104+E2104+F2104+G2104+H2104+I2104</f>
        <v>22</v>
      </c>
      <c r="D2104" s="131">
        <f t="shared" ref="D2104:I2104" si="438">D2108</f>
        <v>0</v>
      </c>
      <c r="E2104" s="131">
        <f t="shared" si="438"/>
        <v>22</v>
      </c>
      <c r="F2104" s="131">
        <f t="shared" si="438"/>
        <v>0</v>
      </c>
      <c r="G2104" s="131">
        <f t="shared" si="438"/>
        <v>0</v>
      </c>
      <c r="H2104" s="131">
        <f t="shared" si="438"/>
        <v>0</v>
      </c>
      <c r="I2104" s="131">
        <f t="shared" si="438"/>
        <v>0</v>
      </c>
    </row>
    <row r="2105" spans="1:14" s="95" customFormat="1" ht="13" x14ac:dyDescent="0.3">
      <c r="A2105" s="136"/>
      <c r="B2105" s="133" t="s">
        <v>22</v>
      </c>
      <c r="C2105" s="126">
        <f t="shared" si="437"/>
        <v>22</v>
      </c>
      <c r="D2105" s="131">
        <f t="shared" ref="D2105:I2105" si="439">D2109</f>
        <v>0</v>
      </c>
      <c r="E2105" s="131">
        <f t="shared" si="439"/>
        <v>22</v>
      </c>
      <c r="F2105" s="131">
        <f t="shared" si="439"/>
        <v>0</v>
      </c>
      <c r="G2105" s="131">
        <f t="shared" si="439"/>
        <v>0</v>
      </c>
      <c r="H2105" s="131">
        <f t="shared" si="439"/>
        <v>0</v>
      </c>
      <c r="I2105" s="131">
        <f t="shared" si="439"/>
        <v>0</v>
      </c>
    </row>
    <row r="2106" spans="1:14" s="127" customFormat="1" ht="14" x14ac:dyDescent="0.3">
      <c r="A2106" s="303" t="s">
        <v>238</v>
      </c>
      <c r="B2106" s="137" t="s">
        <v>21</v>
      </c>
      <c r="C2106" s="126">
        <f t="shared" si="437"/>
        <v>22</v>
      </c>
      <c r="D2106" s="126">
        <f>D2108</f>
        <v>0</v>
      </c>
      <c r="E2106" s="126">
        <f t="shared" ref="E2106:I2106" si="440">E2108</f>
        <v>22</v>
      </c>
      <c r="F2106" s="126">
        <f t="shared" si="440"/>
        <v>0</v>
      </c>
      <c r="G2106" s="126">
        <f t="shared" si="440"/>
        <v>0</v>
      </c>
      <c r="H2106" s="126">
        <f t="shared" si="440"/>
        <v>0</v>
      </c>
      <c r="I2106" s="126">
        <f t="shared" si="440"/>
        <v>0</v>
      </c>
    </row>
    <row r="2107" spans="1:14" s="127" customFormat="1" ht="13" x14ac:dyDescent="0.3">
      <c r="A2107" s="148"/>
      <c r="B2107" s="138" t="s">
        <v>22</v>
      </c>
      <c r="C2107" s="126">
        <f t="shared" si="437"/>
        <v>22</v>
      </c>
      <c r="D2107" s="126">
        <f>D2109</f>
        <v>0</v>
      </c>
      <c r="E2107" s="126">
        <f t="shared" ref="E2107:I2107" si="441">E2109</f>
        <v>22</v>
      </c>
      <c r="F2107" s="126">
        <f t="shared" si="441"/>
        <v>0</v>
      </c>
      <c r="G2107" s="126">
        <f t="shared" si="441"/>
        <v>0</v>
      </c>
      <c r="H2107" s="126">
        <f t="shared" si="441"/>
        <v>0</v>
      </c>
      <c r="I2107" s="126">
        <f t="shared" si="441"/>
        <v>0</v>
      </c>
    </row>
    <row r="2108" spans="1:14" s="208" customFormat="1" ht="18.75" customHeight="1" x14ac:dyDescent="0.3">
      <c r="A2108" s="448" t="s">
        <v>923</v>
      </c>
      <c r="B2108" s="117" t="s">
        <v>21</v>
      </c>
      <c r="C2108" s="78">
        <f t="shared" si="437"/>
        <v>22</v>
      </c>
      <c r="D2108" s="78">
        <v>0</v>
      </c>
      <c r="E2108" s="78">
        <v>22</v>
      </c>
      <c r="F2108" s="78">
        <v>0</v>
      </c>
      <c r="G2108" s="78">
        <v>0</v>
      </c>
      <c r="H2108" s="78">
        <v>0</v>
      </c>
      <c r="I2108" s="78">
        <v>0</v>
      </c>
      <c r="J2108" s="327"/>
      <c r="K2108" s="327"/>
      <c r="L2108" s="327"/>
      <c r="M2108" s="327"/>
      <c r="N2108" s="327"/>
    </row>
    <row r="2109" spans="1:14" s="102" customFormat="1" ht="13" x14ac:dyDescent="0.3">
      <c r="A2109" s="118"/>
      <c r="B2109" s="120" t="s">
        <v>22</v>
      </c>
      <c r="C2109" s="83">
        <f t="shared" si="437"/>
        <v>22</v>
      </c>
      <c r="D2109" s="78">
        <v>0</v>
      </c>
      <c r="E2109" s="78">
        <v>22</v>
      </c>
      <c r="F2109" s="78">
        <v>0</v>
      </c>
      <c r="G2109" s="78">
        <v>0</v>
      </c>
      <c r="H2109" s="78">
        <v>0</v>
      </c>
      <c r="I2109" s="78">
        <v>0</v>
      </c>
      <c r="J2109" s="95"/>
      <c r="K2109" s="95"/>
      <c r="L2109" s="95"/>
      <c r="M2109" s="95"/>
      <c r="N2109" s="95"/>
    </row>
    <row r="2110" spans="1:14" s="95" customFormat="1" ht="13" x14ac:dyDescent="0.3">
      <c r="A2110" s="19" t="s">
        <v>62</v>
      </c>
      <c r="B2110" s="98" t="s">
        <v>21</v>
      </c>
      <c r="C2110" s="126">
        <f t="shared" si="433"/>
        <v>236.25</v>
      </c>
      <c r="D2110" s="131">
        <f t="shared" ref="D2110:I2111" si="442">D2114</f>
        <v>236.25</v>
      </c>
      <c r="E2110" s="131">
        <f t="shared" si="442"/>
        <v>0</v>
      </c>
      <c r="F2110" s="131">
        <f t="shared" si="442"/>
        <v>0</v>
      </c>
      <c r="G2110" s="131">
        <f t="shared" si="442"/>
        <v>0</v>
      </c>
      <c r="H2110" s="131">
        <f t="shared" si="442"/>
        <v>0</v>
      </c>
      <c r="I2110" s="131">
        <f t="shared" si="442"/>
        <v>0</v>
      </c>
    </row>
    <row r="2111" spans="1:14" s="95" customFormat="1" ht="13" x14ac:dyDescent="0.3">
      <c r="A2111" s="136"/>
      <c r="B2111" s="133" t="s">
        <v>22</v>
      </c>
      <c r="C2111" s="126">
        <f t="shared" si="433"/>
        <v>236.25</v>
      </c>
      <c r="D2111" s="131">
        <f t="shared" si="442"/>
        <v>236.25</v>
      </c>
      <c r="E2111" s="131">
        <f t="shared" si="442"/>
        <v>0</v>
      </c>
      <c r="F2111" s="131">
        <f t="shared" si="442"/>
        <v>0</v>
      </c>
      <c r="G2111" s="131">
        <f t="shared" si="442"/>
        <v>0</v>
      </c>
      <c r="H2111" s="131">
        <f t="shared" si="442"/>
        <v>0</v>
      </c>
      <c r="I2111" s="131">
        <f t="shared" si="442"/>
        <v>0</v>
      </c>
    </row>
    <row r="2112" spans="1:14" s="127" customFormat="1" ht="14" x14ac:dyDescent="0.3">
      <c r="A2112" s="303" t="s">
        <v>238</v>
      </c>
      <c r="B2112" s="137" t="s">
        <v>21</v>
      </c>
      <c r="C2112" s="126">
        <f t="shared" si="433"/>
        <v>236.25</v>
      </c>
      <c r="D2112" s="126">
        <f>D2114</f>
        <v>236.25</v>
      </c>
      <c r="E2112" s="126">
        <f t="shared" ref="E2112:I2113" si="443">E2114</f>
        <v>0</v>
      </c>
      <c r="F2112" s="126">
        <f t="shared" si="443"/>
        <v>0</v>
      </c>
      <c r="G2112" s="126">
        <f t="shared" si="443"/>
        <v>0</v>
      </c>
      <c r="H2112" s="126">
        <f t="shared" si="443"/>
        <v>0</v>
      </c>
      <c r="I2112" s="126">
        <f t="shared" si="443"/>
        <v>0</v>
      </c>
    </row>
    <row r="2113" spans="1:14" s="127" customFormat="1" ht="13" x14ac:dyDescent="0.3">
      <c r="A2113" s="148"/>
      <c r="B2113" s="138" t="s">
        <v>22</v>
      </c>
      <c r="C2113" s="126">
        <f t="shared" si="433"/>
        <v>236.25</v>
      </c>
      <c r="D2113" s="126">
        <f>D2115</f>
        <v>236.25</v>
      </c>
      <c r="E2113" s="126">
        <f t="shared" si="443"/>
        <v>0</v>
      </c>
      <c r="F2113" s="126">
        <f t="shared" si="443"/>
        <v>0</v>
      </c>
      <c r="G2113" s="126">
        <f t="shared" si="443"/>
        <v>0</v>
      </c>
      <c r="H2113" s="126">
        <f t="shared" si="443"/>
        <v>0</v>
      </c>
      <c r="I2113" s="126">
        <f t="shared" si="443"/>
        <v>0</v>
      </c>
    </row>
    <row r="2114" spans="1:14" s="208" customFormat="1" ht="14" x14ac:dyDescent="0.3">
      <c r="A2114" s="447" t="s">
        <v>391</v>
      </c>
      <c r="B2114" s="117" t="s">
        <v>21</v>
      </c>
      <c r="C2114" s="78">
        <f t="shared" si="433"/>
        <v>236.25</v>
      </c>
      <c r="D2114" s="78">
        <v>236.25</v>
      </c>
      <c r="E2114" s="78">
        <v>0</v>
      </c>
      <c r="F2114" s="78">
        <v>0</v>
      </c>
      <c r="G2114" s="78">
        <v>0</v>
      </c>
      <c r="H2114" s="78">
        <v>0</v>
      </c>
      <c r="I2114" s="78">
        <v>0</v>
      </c>
      <c r="J2114" s="327"/>
      <c r="K2114" s="327"/>
      <c r="L2114" s="327"/>
      <c r="M2114" s="327"/>
      <c r="N2114" s="327"/>
    </row>
    <row r="2115" spans="1:14" s="102" customFormat="1" ht="13" x14ac:dyDescent="0.3">
      <c r="A2115" s="118"/>
      <c r="B2115" s="120" t="s">
        <v>22</v>
      </c>
      <c r="C2115" s="83">
        <f t="shared" si="433"/>
        <v>236.25</v>
      </c>
      <c r="D2115" s="78">
        <v>236.25</v>
      </c>
      <c r="E2115" s="78">
        <v>0</v>
      </c>
      <c r="F2115" s="78">
        <v>0</v>
      </c>
      <c r="G2115" s="78">
        <v>0</v>
      </c>
      <c r="H2115" s="78">
        <v>0</v>
      </c>
      <c r="I2115" s="78">
        <v>0</v>
      </c>
      <c r="J2115" s="95"/>
      <c r="K2115" s="95"/>
      <c r="L2115" s="95"/>
      <c r="M2115" s="95"/>
      <c r="N2115" s="95"/>
    </row>
    <row r="2116" spans="1:14" ht="13" x14ac:dyDescent="0.3">
      <c r="A2116" s="662" t="s">
        <v>73</v>
      </c>
      <c r="B2116" s="634"/>
      <c r="C2116" s="634"/>
      <c r="D2116" s="634"/>
      <c r="E2116" s="634"/>
      <c r="F2116" s="634"/>
      <c r="G2116" s="634"/>
      <c r="H2116" s="634"/>
      <c r="I2116" s="635"/>
    </row>
    <row r="2117" spans="1:14" s="157" customFormat="1" x14ac:dyDescent="0.25">
      <c r="A2117" s="36" t="s">
        <v>24</v>
      </c>
      <c r="B2117" s="63" t="s">
        <v>21</v>
      </c>
      <c r="C2117" s="156">
        <f t="shared" ref="C2117:C2130" si="444">D2117+E2117+F2117+G2117+H2117+I2117</f>
        <v>5764.9</v>
      </c>
      <c r="D2117" s="64">
        <f t="shared" ref="D2117:I2124" si="445">D2119</f>
        <v>68.19</v>
      </c>
      <c r="E2117" s="64">
        <f t="shared" si="445"/>
        <v>2481</v>
      </c>
      <c r="F2117" s="64">
        <f t="shared" si="445"/>
        <v>3215.71</v>
      </c>
      <c r="G2117" s="64">
        <f t="shared" si="445"/>
        <v>0</v>
      </c>
      <c r="H2117" s="64">
        <f t="shared" si="445"/>
        <v>0</v>
      </c>
      <c r="I2117" s="64">
        <f t="shared" si="445"/>
        <v>0</v>
      </c>
    </row>
    <row r="2118" spans="1:14" s="157" customFormat="1" x14ac:dyDescent="0.25">
      <c r="A2118" s="199" t="s">
        <v>48</v>
      </c>
      <c r="B2118" s="62" t="s">
        <v>22</v>
      </c>
      <c r="C2118" s="156">
        <f t="shared" si="444"/>
        <v>5764.9</v>
      </c>
      <c r="D2118" s="64">
        <f t="shared" si="445"/>
        <v>68.19</v>
      </c>
      <c r="E2118" s="64">
        <f t="shared" si="445"/>
        <v>2481</v>
      </c>
      <c r="F2118" s="64">
        <f t="shared" si="445"/>
        <v>3215.71</v>
      </c>
      <c r="G2118" s="64">
        <f t="shared" si="445"/>
        <v>0</v>
      </c>
      <c r="H2118" s="64">
        <f t="shared" si="445"/>
        <v>0</v>
      </c>
      <c r="I2118" s="64">
        <f t="shared" si="445"/>
        <v>0</v>
      </c>
    </row>
    <row r="2119" spans="1:14" s="157" customFormat="1" ht="13" x14ac:dyDescent="0.3">
      <c r="A2119" s="200" t="s">
        <v>37</v>
      </c>
      <c r="B2119" s="63" t="s">
        <v>21</v>
      </c>
      <c r="C2119" s="156">
        <f t="shared" si="444"/>
        <v>5764.9</v>
      </c>
      <c r="D2119" s="64">
        <f t="shared" si="445"/>
        <v>68.19</v>
      </c>
      <c r="E2119" s="64">
        <f t="shared" si="445"/>
        <v>2481</v>
      </c>
      <c r="F2119" s="64">
        <f t="shared" si="445"/>
        <v>3215.71</v>
      </c>
      <c r="G2119" s="64">
        <f t="shared" si="445"/>
        <v>0</v>
      </c>
      <c r="H2119" s="64">
        <f t="shared" si="445"/>
        <v>0</v>
      </c>
      <c r="I2119" s="64">
        <f t="shared" si="445"/>
        <v>0</v>
      </c>
    </row>
    <row r="2120" spans="1:14" s="157" customFormat="1" x14ac:dyDescent="0.25">
      <c r="A2120" s="199" t="s">
        <v>28</v>
      </c>
      <c r="B2120" s="62" t="s">
        <v>22</v>
      </c>
      <c r="C2120" s="156">
        <f t="shared" si="444"/>
        <v>5764.9</v>
      </c>
      <c r="D2120" s="64">
        <f t="shared" si="445"/>
        <v>68.19</v>
      </c>
      <c r="E2120" s="64">
        <f t="shared" si="445"/>
        <v>2481</v>
      </c>
      <c r="F2120" s="64">
        <f t="shared" si="445"/>
        <v>3215.71</v>
      </c>
      <c r="G2120" s="64">
        <f t="shared" si="445"/>
        <v>0</v>
      </c>
      <c r="H2120" s="64">
        <f t="shared" si="445"/>
        <v>0</v>
      </c>
      <c r="I2120" s="64">
        <f t="shared" si="445"/>
        <v>0</v>
      </c>
    </row>
    <row r="2121" spans="1:14" s="157" customFormat="1" ht="13" x14ac:dyDescent="0.3">
      <c r="A2121" s="201" t="s">
        <v>78</v>
      </c>
      <c r="B2121" s="63" t="s">
        <v>21</v>
      </c>
      <c r="C2121" s="156">
        <f t="shared" si="444"/>
        <v>5764.9</v>
      </c>
      <c r="D2121" s="64">
        <f t="shared" si="445"/>
        <v>68.19</v>
      </c>
      <c r="E2121" s="64">
        <f t="shared" si="445"/>
        <v>2481</v>
      </c>
      <c r="F2121" s="64">
        <f t="shared" si="445"/>
        <v>3215.71</v>
      </c>
      <c r="G2121" s="64">
        <f t="shared" si="445"/>
        <v>0</v>
      </c>
      <c r="H2121" s="64">
        <f t="shared" si="445"/>
        <v>0</v>
      </c>
      <c r="I2121" s="64">
        <f t="shared" si="445"/>
        <v>0</v>
      </c>
    </row>
    <row r="2122" spans="1:14" s="157" customFormat="1" ht="13" x14ac:dyDescent="0.3">
      <c r="A2122" s="51"/>
      <c r="B2122" s="62" t="s">
        <v>22</v>
      </c>
      <c r="C2122" s="156">
        <f t="shared" si="444"/>
        <v>5764.9</v>
      </c>
      <c r="D2122" s="64">
        <f t="shared" si="445"/>
        <v>68.19</v>
      </c>
      <c r="E2122" s="64">
        <f t="shared" si="445"/>
        <v>2481</v>
      </c>
      <c r="F2122" s="64">
        <f t="shared" si="445"/>
        <v>3215.71</v>
      </c>
      <c r="G2122" s="64">
        <f t="shared" si="445"/>
        <v>0</v>
      </c>
      <c r="H2122" s="64">
        <f t="shared" si="445"/>
        <v>0</v>
      </c>
      <c r="I2122" s="64">
        <f t="shared" si="445"/>
        <v>0</v>
      </c>
    </row>
    <row r="2123" spans="1:14" s="157" customFormat="1" ht="13" x14ac:dyDescent="0.3">
      <c r="A2123" s="203" t="s">
        <v>62</v>
      </c>
      <c r="B2123" s="63" t="s">
        <v>21</v>
      </c>
      <c r="C2123" s="156">
        <f t="shared" si="444"/>
        <v>5764.9</v>
      </c>
      <c r="D2123" s="64">
        <f t="shared" si="445"/>
        <v>68.19</v>
      </c>
      <c r="E2123" s="64">
        <f t="shared" si="445"/>
        <v>2481</v>
      </c>
      <c r="F2123" s="64">
        <f t="shared" si="445"/>
        <v>3215.71</v>
      </c>
      <c r="G2123" s="64">
        <f t="shared" si="445"/>
        <v>0</v>
      </c>
      <c r="H2123" s="64">
        <f t="shared" si="445"/>
        <v>0</v>
      </c>
      <c r="I2123" s="64">
        <f t="shared" si="445"/>
        <v>0</v>
      </c>
    </row>
    <row r="2124" spans="1:14" s="157" customFormat="1" ht="13" x14ac:dyDescent="0.3">
      <c r="A2124" s="237"/>
      <c r="B2124" s="62" t="s">
        <v>22</v>
      </c>
      <c r="C2124" s="156">
        <f t="shared" si="444"/>
        <v>5764.9</v>
      </c>
      <c r="D2124" s="64">
        <f t="shared" si="445"/>
        <v>68.19</v>
      </c>
      <c r="E2124" s="64">
        <f t="shared" si="445"/>
        <v>2481</v>
      </c>
      <c r="F2124" s="64">
        <f t="shared" si="445"/>
        <v>3215.71</v>
      </c>
      <c r="G2124" s="64">
        <f t="shared" si="445"/>
        <v>0</v>
      </c>
      <c r="H2124" s="64">
        <f t="shared" si="445"/>
        <v>0</v>
      </c>
      <c r="I2124" s="64">
        <f t="shared" si="445"/>
        <v>0</v>
      </c>
    </row>
    <row r="2125" spans="1:14" s="157" customFormat="1" ht="13" x14ac:dyDescent="0.3">
      <c r="A2125" s="200" t="s">
        <v>153</v>
      </c>
      <c r="B2125" s="63" t="s">
        <v>21</v>
      </c>
      <c r="C2125" s="156">
        <f t="shared" si="444"/>
        <v>5764.9</v>
      </c>
      <c r="D2125" s="64">
        <f>D2127+D2129</f>
        <v>68.19</v>
      </c>
      <c r="E2125" s="64">
        <f t="shared" ref="E2125:I2126" si="446">E2127+E2129</f>
        <v>2481</v>
      </c>
      <c r="F2125" s="64">
        <f t="shared" si="446"/>
        <v>3215.71</v>
      </c>
      <c r="G2125" s="64">
        <f t="shared" si="446"/>
        <v>0</v>
      </c>
      <c r="H2125" s="64">
        <f t="shared" si="446"/>
        <v>0</v>
      </c>
      <c r="I2125" s="64">
        <f t="shared" si="446"/>
        <v>0</v>
      </c>
    </row>
    <row r="2126" spans="1:14" s="157" customFormat="1" x14ac:dyDescent="0.25">
      <c r="A2126" s="236"/>
      <c r="B2126" s="62" t="s">
        <v>22</v>
      </c>
      <c r="C2126" s="156">
        <f t="shared" si="444"/>
        <v>5764.9</v>
      </c>
      <c r="D2126" s="64">
        <f>D2128+D2130</f>
        <v>68.19</v>
      </c>
      <c r="E2126" s="64">
        <f t="shared" si="446"/>
        <v>2481</v>
      </c>
      <c r="F2126" s="64">
        <f t="shared" si="446"/>
        <v>3215.71</v>
      </c>
      <c r="G2126" s="64">
        <f t="shared" si="446"/>
        <v>0</v>
      </c>
      <c r="H2126" s="64">
        <f t="shared" si="446"/>
        <v>0</v>
      </c>
      <c r="I2126" s="64">
        <f t="shared" si="446"/>
        <v>0</v>
      </c>
    </row>
    <row r="2127" spans="1:14" s="27" customFormat="1" ht="28" x14ac:dyDescent="0.3">
      <c r="A2127" s="311" t="s">
        <v>205</v>
      </c>
      <c r="B2127" s="24" t="s">
        <v>21</v>
      </c>
      <c r="C2127" s="198">
        <f t="shared" si="444"/>
        <v>48.73</v>
      </c>
      <c r="D2127" s="72">
        <v>48.73</v>
      </c>
      <c r="E2127" s="72">
        <v>0</v>
      </c>
      <c r="F2127" s="72">
        <v>0</v>
      </c>
      <c r="G2127" s="72">
        <v>0</v>
      </c>
      <c r="H2127" s="72">
        <v>0</v>
      </c>
      <c r="I2127" s="72">
        <v>0</v>
      </c>
      <c r="J2127" s="663"/>
      <c r="K2127" s="664"/>
      <c r="L2127" s="664"/>
      <c r="M2127" s="664"/>
    </row>
    <row r="2128" spans="1:14" s="211" customFormat="1" x14ac:dyDescent="0.25">
      <c r="A2128" s="37"/>
      <c r="B2128" s="26" t="s">
        <v>22</v>
      </c>
      <c r="C2128" s="198">
        <f t="shared" si="444"/>
        <v>48.73</v>
      </c>
      <c r="D2128" s="72">
        <v>48.73</v>
      </c>
      <c r="E2128" s="72">
        <v>0</v>
      </c>
      <c r="F2128" s="72">
        <v>0</v>
      </c>
      <c r="G2128" s="72">
        <v>0</v>
      </c>
      <c r="H2128" s="72">
        <v>0</v>
      </c>
      <c r="I2128" s="72">
        <v>0</v>
      </c>
    </row>
    <row r="2129" spans="1:16" s="212" customFormat="1" ht="25" x14ac:dyDescent="0.25">
      <c r="A2129" s="445" t="s">
        <v>443</v>
      </c>
      <c r="B2129" s="63" t="s">
        <v>21</v>
      </c>
      <c r="C2129" s="446">
        <f t="shared" si="444"/>
        <v>5716.17</v>
      </c>
      <c r="D2129" s="64">
        <v>19.46</v>
      </c>
      <c r="E2129" s="64">
        <v>2481</v>
      </c>
      <c r="F2129" s="64">
        <f>5716.17-19.46-2481</f>
        <v>3215.71</v>
      </c>
      <c r="G2129" s="64">
        <v>0</v>
      </c>
      <c r="H2129" s="64">
        <v>0</v>
      </c>
      <c r="I2129" s="64">
        <v>0</v>
      </c>
      <c r="J2129" s="665" t="s">
        <v>461</v>
      </c>
      <c r="K2129" s="666"/>
      <c r="L2129" s="666"/>
      <c r="M2129" s="666"/>
      <c r="N2129" s="667"/>
      <c r="O2129" s="667"/>
      <c r="P2129" s="667"/>
    </row>
    <row r="2130" spans="1:16" s="211" customFormat="1" x14ac:dyDescent="0.25">
      <c r="A2130" s="38"/>
      <c r="B2130" s="62" t="s">
        <v>22</v>
      </c>
      <c r="C2130" s="446">
        <f t="shared" si="444"/>
        <v>5716.17</v>
      </c>
      <c r="D2130" s="64">
        <v>19.46</v>
      </c>
      <c r="E2130" s="64">
        <v>2481</v>
      </c>
      <c r="F2130" s="64">
        <f>5716.17-19.46-2481</f>
        <v>3215.71</v>
      </c>
      <c r="G2130" s="64">
        <v>0</v>
      </c>
      <c r="H2130" s="64">
        <v>0</v>
      </c>
      <c r="I2130" s="64">
        <v>0</v>
      </c>
      <c r="J2130" s="668"/>
      <c r="K2130" s="667"/>
      <c r="L2130" s="667"/>
      <c r="M2130" s="667"/>
      <c r="N2130" s="667"/>
      <c r="O2130" s="667"/>
      <c r="P2130" s="667"/>
    </row>
    <row r="2131" spans="1:16" ht="13" x14ac:dyDescent="0.3">
      <c r="A2131" s="371" t="s">
        <v>91</v>
      </c>
      <c r="B2131" s="372"/>
      <c r="C2131" s="372"/>
      <c r="D2131" s="372"/>
      <c r="E2131" s="372"/>
      <c r="F2131" s="372"/>
      <c r="G2131" s="372"/>
      <c r="H2131" s="372"/>
      <c r="I2131" s="373"/>
    </row>
    <row r="2132" spans="1:16" ht="13" x14ac:dyDescent="0.3">
      <c r="A2132" s="31" t="s">
        <v>24</v>
      </c>
      <c r="B2132" s="130" t="s">
        <v>21</v>
      </c>
      <c r="C2132" s="131">
        <f t="shared" ref="C2132:C2149" si="447">D2132+E2132+F2132+G2132+H2132+I2132</f>
        <v>25</v>
      </c>
      <c r="D2132" s="131">
        <f t="shared" ref="D2132:I2139" si="448">D2134</f>
        <v>0</v>
      </c>
      <c r="E2132" s="131">
        <f t="shared" si="448"/>
        <v>25</v>
      </c>
      <c r="F2132" s="131">
        <f t="shared" si="448"/>
        <v>0</v>
      </c>
      <c r="G2132" s="131">
        <f t="shared" si="448"/>
        <v>0</v>
      </c>
      <c r="H2132" s="131">
        <f t="shared" si="448"/>
        <v>0</v>
      </c>
      <c r="I2132" s="131">
        <f t="shared" si="448"/>
        <v>0</v>
      </c>
    </row>
    <row r="2133" spans="1:16" ht="13" x14ac:dyDescent="0.3">
      <c r="A2133" s="21" t="s">
        <v>48</v>
      </c>
      <c r="B2133" s="133" t="s">
        <v>22</v>
      </c>
      <c r="C2133" s="131">
        <f t="shared" si="447"/>
        <v>25</v>
      </c>
      <c r="D2133" s="131">
        <f t="shared" si="448"/>
        <v>0</v>
      </c>
      <c r="E2133" s="131">
        <f t="shared" si="448"/>
        <v>25</v>
      </c>
      <c r="F2133" s="131">
        <f t="shared" si="448"/>
        <v>0</v>
      </c>
      <c r="G2133" s="131">
        <f t="shared" si="448"/>
        <v>0</v>
      </c>
      <c r="H2133" s="131">
        <f t="shared" si="448"/>
        <v>0</v>
      </c>
      <c r="I2133" s="131">
        <f t="shared" si="448"/>
        <v>0</v>
      </c>
    </row>
    <row r="2134" spans="1:16" ht="13" x14ac:dyDescent="0.3">
      <c r="A2134" s="355" t="s">
        <v>46</v>
      </c>
      <c r="B2134" s="24" t="s">
        <v>21</v>
      </c>
      <c r="C2134" s="52">
        <f t="shared" si="447"/>
        <v>25</v>
      </c>
      <c r="D2134" s="52">
        <f t="shared" si="448"/>
        <v>0</v>
      </c>
      <c r="E2134" s="52">
        <f t="shared" si="448"/>
        <v>25</v>
      </c>
      <c r="F2134" s="52">
        <f t="shared" si="448"/>
        <v>0</v>
      </c>
      <c r="G2134" s="52">
        <f t="shared" si="448"/>
        <v>0</v>
      </c>
      <c r="H2134" s="52">
        <f t="shared" si="448"/>
        <v>0</v>
      </c>
      <c r="I2134" s="52">
        <f t="shared" si="448"/>
        <v>0</v>
      </c>
    </row>
    <row r="2135" spans="1:16" x14ac:dyDescent="0.25">
      <c r="A2135" s="10" t="s">
        <v>28</v>
      </c>
      <c r="B2135" s="26" t="s">
        <v>22</v>
      </c>
      <c r="C2135" s="52">
        <f t="shared" si="447"/>
        <v>25</v>
      </c>
      <c r="D2135" s="52">
        <f t="shared" si="448"/>
        <v>0</v>
      </c>
      <c r="E2135" s="52">
        <f t="shared" si="448"/>
        <v>25</v>
      </c>
      <c r="F2135" s="52">
        <f t="shared" si="448"/>
        <v>0</v>
      </c>
      <c r="G2135" s="52">
        <f t="shared" si="448"/>
        <v>0</v>
      </c>
      <c r="H2135" s="52">
        <f t="shared" si="448"/>
        <v>0</v>
      </c>
      <c r="I2135" s="52">
        <f t="shared" si="448"/>
        <v>0</v>
      </c>
    </row>
    <row r="2136" spans="1:16" ht="13" x14ac:dyDescent="0.3">
      <c r="A2136" s="19" t="s">
        <v>78</v>
      </c>
      <c r="B2136" s="3" t="s">
        <v>21</v>
      </c>
      <c r="C2136" s="52">
        <f t="shared" si="447"/>
        <v>25</v>
      </c>
      <c r="D2136" s="52">
        <f t="shared" si="448"/>
        <v>0</v>
      </c>
      <c r="E2136" s="52">
        <f t="shared" si="448"/>
        <v>25</v>
      </c>
      <c r="F2136" s="52">
        <f t="shared" si="448"/>
        <v>0</v>
      </c>
      <c r="G2136" s="52">
        <f t="shared" si="448"/>
        <v>0</v>
      </c>
      <c r="H2136" s="52">
        <f t="shared" si="448"/>
        <v>0</v>
      </c>
      <c r="I2136" s="52">
        <f t="shared" si="448"/>
        <v>0</v>
      </c>
    </row>
    <row r="2137" spans="1:16" ht="13" x14ac:dyDescent="0.3">
      <c r="A2137" s="16"/>
      <c r="B2137" s="4" t="s">
        <v>22</v>
      </c>
      <c r="C2137" s="52">
        <f t="shared" si="447"/>
        <v>25</v>
      </c>
      <c r="D2137" s="52">
        <f t="shared" si="448"/>
        <v>0</v>
      </c>
      <c r="E2137" s="52">
        <f t="shared" si="448"/>
        <v>25</v>
      </c>
      <c r="F2137" s="52">
        <f t="shared" si="448"/>
        <v>0</v>
      </c>
      <c r="G2137" s="52">
        <f t="shared" si="448"/>
        <v>0</v>
      </c>
      <c r="H2137" s="52">
        <f t="shared" si="448"/>
        <v>0</v>
      </c>
      <c r="I2137" s="52">
        <f t="shared" si="448"/>
        <v>0</v>
      </c>
    </row>
    <row r="2138" spans="1:16" ht="13" x14ac:dyDescent="0.3">
      <c r="A2138" s="18" t="s">
        <v>61</v>
      </c>
      <c r="B2138" s="3" t="s">
        <v>21</v>
      </c>
      <c r="C2138" s="52">
        <f t="shared" si="447"/>
        <v>25</v>
      </c>
      <c r="D2138" s="52">
        <f t="shared" si="448"/>
        <v>0</v>
      </c>
      <c r="E2138" s="52">
        <f t="shared" si="448"/>
        <v>25</v>
      </c>
      <c r="F2138" s="52">
        <f t="shared" si="448"/>
        <v>0</v>
      </c>
      <c r="G2138" s="52">
        <f t="shared" si="448"/>
        <v>0</v>
      </c>
      <c r="H2138" s="52">
        <f t="shared" si="448"/>
        <v>0</v>
      </c>
      <c r="I2138" s="52">
        <f t="shared" si="448"/>
        <v>0</v>
      </c>
    </row>
    <row r="2139" spans="1:16" x14ac:dyDescent="0.25">
      <c r="A2139" s="12"/>
      <c r="B2139" s="4" t="s">
        <v>22</v>
      </c>
      <c r="C2139" s="52">
        <f t="shared" si="447"/>
        <v>25</v>
      </c>
      <c r="D2139" s="52">
        <f t="shared" si="448"/>
        <v>0</v>
      </c>
      <c r="E2139" s="52">
        <f t="shared" si="448"/>
        <v>25</v>
      </c>
      <c r="F2139" s="52">
        <f t="shared" si="448"/>
        <v>0</v>
      </c>
      <c r="G2139" s="52">
        <f t="shared" si="448"/>
        <v>0</v>
      </c>
      <c r="H2139" s="52">
        <f t="shared" si="448"/>
        <v>0</v>
      </c>
      <c r="I2139" s="52">
        <f t="shared" si="448"/>
        <v>0</v>
      </c>
    </row>
    <row r="2140" spans="1:16" s="95" customFormat="1" ht="13" x14ac:dyDescent="0.3">
      <c r="A2140" s="58" t="s">
        <v>53</v>
      </c>
      <c r="B2140" s="130" t="s">
        <v>21</v>
      </c>
      <c r="C2140" s="131">
        <f t="shared" si="447"/>
        <v>25</v>
      </c>
      <c r="D2140" s="131">
        <f>D2142+D2146</f>
        <v>0</v>
      </c>
      <c r="E2140" s="131">
        <f t="shared" ref="E2140:I2141" si="449">E2142+E2146</f>
        <v>25</v>
      </c>
      <c r="F2140" s="131">
        <f t="shared" si="449"/>
        <v>0</v>
      </c>
      <c r="G2140" s="131">
        <f t="shared" si="449"/>
        <v>0</v>
      </c>
      <c r="H2140" s="131">
        <f t="shared" si="449"/>
        <v>0</v>
      </c>
      <c r="I2140" s="131">
        <f t="shared" si="449"/>
        <v>0</v>
      </c>
    </row>
    <row r="2141" spans="1:16" s="95" customFormat="1" ht="13" x14ac:dyDescent="0.3">
      <c r="A2141" s="135"/>
      <c r="B2141" s="128" t="s">
        <v>22</v>
      </c>
      <c r="C2141" s="126">
        <f t="shared" si="447"/>
        <v>25</v>
      </c>
      <c r="D2141" s="131">
        <f>D2143+D2147</f>
        <v>0</v>
      </c>
      <c r="E2141" s="131">
        <f t="shared" si="449"/>
        <v>25</v>
      </c>
      <c r="F2141" s="131">
        <f t="shared" si="449"/>
        <v>0</v>
      </c>
      <c r="G2141" s="131">
        <f t="shared" si="449"/>
        <v>0</v>
      </c>
      <c r="H2141" s="131">
        <f t="shared" si="449"/>
        <v>0</v>
      </c>
      <c r="I2141" s="131">
        <f t="shared" si="449"/>
        <v>0</v>
      </c>
    </row>
    <row r="2142" spans="1:16" s="127" customFormat="1" ht="14" x14ac:dyDescent="0.3">
      <c r="A2142" s="385" t="s">
        <v>479</v>
      </c>
      <c r="B2142" s="125" t="s">
        <v>21</v>
      </c>
      <c r="C2142" s="126">
        <f t="shared" si="447"/>
        <v>16</v>
      </c>
      <c r="D2142" s="126">
        <f t="shared" ref="D2142:I2143" si="450">D2144</f>
        <v>0</v>
      </c>
      <c r="E2142" s="126">
        <f t="shared" si="450"/>
        <v>16</v>
      </c>
      <c r="F2142" s="126">
        <f t="shared" si="450"/>
        <v>0</v>
      </c>
      <c r="G2142" s="126">
        <f t="shared" si="450"/>
        <v>0</v>
      </c>
      <c r="H2142" s="126">
        <f t="shared" si="450"/>
        <v>0</v>
      </c>
      <c r="I2142" s="126">
        <f t="shared" si="450"/>
        <v>0</v>
      </c>
    </row>
    <row r="2143" spans="1:16" s="127" customFormat="1" ht="13" x14ac:dyDescent="0.3">
      <c r="A2143" s="135"/>
      <c r="B2143" s="128" t="s">
        <v>22</v>
      </c>
      <c r="C2143" s="126">
        <f t="shared" si="447"/>
        <v>16</v>
      </c>
      <c r="D2143" s="126">
        <f t="shared" si="450"/>
        <v>0</v>
      </c>
      <c r="E2143" s="126">
        <f t="shared" si="450"/>
        <v>16</v>
      </c>
      <c r="F2143" s="126">
        <f t="shared" si="450"/>
        <v>0</v>
      </c>
      <c r="G2143" s="126">
        <f t="shared" si="450"/>
        <v>0</v>
      </c>
      <c r="H2143" s="126">
        <f t="shared" si="450"/>
        <v>0</v>
      </c>
      <c r="I2143" s="126">
        <f t="shared" si="450"/>
        <v>0</v>
      </c>
    </row>
    <row r="2144" spans="1:16" s="208" customFormat="1" ht="16.5" customHeight="1" x14ac:dyDescent="0.3">
      <c r="A2144" s="442" t="s">
        <v>228</v>
      </c>
      <c r="B2144" s="123" t="s">
        <v>21</v>
      </c>
      <c r="C2144" s="78">
        <f t="shared" si="447"/>
        <v>16</v>
      </c>
      <c r="D2144" s="78">
        <v>0</v>
      </c>
      <c r="E2144" s="78">
        <v>16</v>
      </c>
      <c r="F2144" s="78">
        <v>0</v>
      </c>
      <c r="G2144" s="78">
        <v>0</v>
      </c>
      <c r="H2144" s="78">
        <v>0</v>
      </c>
      <c r="I2144" s="78">
        <v>0</v>
      </c>
    </row>
    <row r="2145" spans="1:9" s="103" customFormat="1" x14ac:dyDescent="0.25">
      <c r="A2145" s="88"/>
      <c r="B2145" s="124" t="s">
        <v>22</v>
      </c>
      <c r="C2145" s="78">
        <f t="shared" si="447"/>
        <v>16</v>
      </c>
      <c r="D2145" s="78">
        <v>0</v>
      </c>
      <c r="E2145" s="78">
        <v>16</v>
      </c>
      <c r="F2145" s="78">
        <v>0</v>
      </c>
      <c r="G2145" s="78">
        <v>0</v>
      </c>
      <c r="H2145" s="78">
        <v>0</v>
      </c>
      <c r="I2145" s="78">
        <v>0</v>
      </c>
    </row>
    <row r="2146" spans="1:9" s="127" customFormat="1" ht="14" x14ac:dyDescent="0.3">
      <c r="A2146" s="443" t="s">
        <v>480</v>
      </c>
      <c r="B2146" s="125" t="s">
        <v>21</v>
      </c>
      <c r="C2146" s="126">
        <f t="shared" si="447"/>
        <v>9</v>
      </c>
      <c r="D2146" s="126">
        <f t="shared" ref="D2146:I2147" si="451">D2148</f>
        <v>0</v>
      </c>
      <c r="E2146" s="126">
        <f t="shared" si="451"/>
        <v>9</v>
      </c>
      <c r="F2146" s="126">
        <f t="shared" si="451"/>
        <v>0</v>
      </c>
      <c r="G2146" s="126">
        <f t="shared" si="451"/>
        <v>0</v>
      </c>
      <c r="H2146" s="126">
        <f t="shared" si="451"/>
        <v>0</v>
      </c>
      <c r="I2146" s="126">
        <f t="shared" si="451"/>
        <v>0</v>
      </c>
    </row>
    <row r="2147" spans="1:9" s="127" customFormat="1" ht="13" x14ac:dyDescent="0.3">
      <c r="A2147" s="135"/>
      <c r="B2147" s="128" t="s">
        <v>22</v>
      </c>
      <c r="C2147" s="126">
        <f t="shared" si="447"/>
        <v>9</v>
      </c>
      <c r="D2147" s="126">
        <f t="shared" si="451"/>
        <v>0</v>
      </c>
      <c r="E2147" s="126">
        <f t="shared" si="451"/>
        <v>9</v>
      </c>
      <c r="F2147" s="126">
        <f t="shared" si="451"/>
        <v>0</v>
      </c>
      <c r="G2147" s="126">
        <f t="shared" si="451"/>
        <v>0</v>
      </c>
      <c r="H2147" s="126">
        <f t="shared" si="451"/>
        <v>0</v>
      </c>
      <c r="I2147" s="126">
        <f t="shared" si="451"/>
        <v>0</v>
      </c>
    </row>
    <row r="2148" spans="1:9" s="208" customFormat="1" ht="14.25" customHeight="1" x14ac:dyDescent="0.25">
      <c r="A2148" s="509" t="s">
        <v>481</v>
      </c>
      <c r="B2148" s="123" t="s">
        <v>21</v>
      </c>
      <c r="C2148" s="78">
        <f t="shared" si="447"/>
        <v>9</v>
      </c>
      <c r="D2148" s="78">
        <v>0</v>
      </c>
      <c r="E2148" s="78">
        <v>9</v>
      </c>
      <c r="F2148" s="78">
        <v>0</v>
      </c>
      <c r="G2148" s="78">
        <v>0</v>
      </c>
      <c r="H2148" s="78">
        <v>0</v>
      </c>
      <c r="I2148" s="78">
        <v>0</v>
      </c>
    </row>
    <row r="2149" spans="1:9" s="103" customFormat="1" x14ac:dyDescent="0.25">
      <c r="A2149" s="88"/>
      <c r="B2149" s="124" t="s">
        <v>22</v>
      </c>
      <c r="C2149" s="78">
        <f t="shared" si="447"/>
        <v>9</v>
      </c>
      <c r="D2149" s="78">
        <v>0</v>
      </c>
      <c r="E2149" s="78">
        <v>9</v>
      </c>
      <c r="F2149" s="78">
        <v>0</v>
      </c>
      <c r="G2149" s="78">
        <v>0</v>
      </c>
      <c r="H2149" s="78">
        <v>0</v>
      </c>
      <c r="I2149" s="78">
        <v>0</v>
      </c>
    </row>
    <row r="2150" spans="1:9" ht="13" x14ac:dyDescent="0.3">
      <c r="A2150" s="638" t="s">
        <v>776</v>
      </c>
      <c r="B2150" s="639"/>
      <c r="C2150" s="640"/>
      <c r="D2150" s="640"/>
      <c r="E2150" s="640"/>
      <c r="F2150" s="640"/>
      <c r="G2150" s="640"/>
      <c r="H2150" s="640"/>
      <c r="I2150" s="641"/>
    </row>
    <row r="2151" spans="1:9" x14ac:dyDescent="0.25">
      <c r="A2151" s="11" t="s">
        <v>24</v>
      </c>
      <c r="B2151" s="54" t="s">
        <v>21</v>
      </c>
      <c r="C2151" s="52">
        <f t="shared" ref="C2151:C2258" si="452">D2151+E2151+F2151+G2151+H2151+I2151</f>
        <v>14020.05</v>
      </c>
      <c r="D2151" s="64">
        <f t="shared" ref="D2151:I2154" si="453">D2153</f>
        <v>2152.0500000000002</v>
      </c>
      <c r="E2151" s="64">
        <f t="shared" si="453"/>
        <v>11822</v>
      </c>
      <c r="F2151" s="64">
        <f t="shared" si="453"/>
        <v>0</v>
      </c>
      <c r="G2151" s="64">
        <f t="shared" si="453"/>
        <v>0</v>
      </c>
      <c r="H2151" s="64">
        <f t="shared" si="453"/>
        <v>0</v>
      </c>
      <c r="I2151" s="64">
        <f t="shared" si="453"/>
        <v>46</v>
      </c>
    </row>
    <row r="2152" spans="1:9" x14ac:dyDescent="0.25">
      <c r="A2152" s="12" t="s">
        <v>48</v>
      </c>
      <c r="B2152" s="55" t="s">
        <v>22</v>
      </c>
      <c r="C2152" s="52">
        <f t="shared" si="452"/>
        <v>14020.05</v>
      </c>
      <c r="D2152" s="64">
        <f t="shared" si="453"/>
        <v>2152.0500000000002</v>
      </c>
      <c r="E2152" s="64">
        <f t="shared" si="453"/>
        <v>11822</v>
      </c>
      <c r="F2152" s="64">
        <f t="shared" si="453"/>
        <v>0</v>
      </c>
      <c r="G2152" s="64">
        <f t="shared" si="453"/>
        <v>0</v>
      </c>
      <c r="H2152" s="64">
        <f t="shared" si="453"/>
        <v>0</v>
      </c>
      <c r="I2152" s="64">
        <f t="shared" si="453"/>
        <v>46</v>
      </c>
    </row>
    <row r="2153" spans="1:9" ht="13" x14ac:dyDescent="0.3">
      <c r="A2153" s="47" t="s">
        <v>36</v>
      </c>
      <c r="B2153" s="56" t="s">
        <v>21</v>
      </c>
      <c r="C2153" s="52">
        <f t="shared" si="452"/>
        <v>14020.05</v>
      </c>
      <c r="D2153" s="64">
        <f>D2155</f>
        <v>2152.0500000000002</v>
      </c>
      <c r="E2153" s="64">
        <f t="shared" si="453"/>
        <v>11822</v>
      </c>
      <c r="F2153" s="64">
        <f t="shared" si="453"/>
        <v>0</v>
      </c>
      <c r="G2153" s="64">
        <f t="shared" si="453"/>
        <v>0</v>
      </c>
      <c r="H2153" s="64">
        <f t="shared" si="453"/>
        <v>0</v>
      </c>
      <c r="I2153" s="64">
        <f t="shared" si="453"/>
        <v>46</v>
      </c>
    </row>
    <row r="2154" spans="1:9" x14ac:dyDescent="0.25">
      <c r="A2154" s="12" t="s">
        <v>51</v>
      </c>
      <c r="B2154" s="55" t="s">
        <v>22</v>
      </c>
      <c r="C2154" s="52">
        <f t="shared" si="452"/>
        <v>14020.05</v>
      </c>
      <c r="D2154" s="64">
        <f>D2156</f>
        <v>2152.0500000000002</v>
      </c>
      <c r="E2154" s="64">
        <f t="shared" si="453"/>
        <v>11822</v>
      </c>
      <c r="F2154" s="64">
        <f t="shared" si="453"/>
        <v>0</v>
      </c>
      <c r="G2154" s="64">
        <f t="shared" si="453"/>
        <v>0</v>
      </c>
      <c r="H2154" s="64">
        <f t="shared" si="453"/>
        <v>0</v>
      </c>
      <c r="I2154" s="64">
        <f t="shared" si="453"/>
        <v>46</v>
      </c>
    </row>
    <row r="2155" spans="1:9" ht="13" x14ac:dyDescent="0.3">
      <c r="A2155" s="19" t="s">
        <v>78</v>
      </c>
      <c r="B2155" s="3" t="s">
        <v>21</v>
      </c>
      <c r="C2155" s="52">
        <f t="shared" si="452"/>
        <v>14020.05</v>
      </c>
      <c r="D2155" s="64">
        <f t="shared" ref="D2155:I2156" si="454">D2157+D2239</f>
        <v>2152.0500000000002</v>
      </c>
      <c r="E2155" s="64">
        <f t="shared" si="454"/>
        <v>11822</v>
      </c>
      <c r="F2155" s="64">
        <f t="shared" si="454"/>
        <v>0</v>
      </c>
      <c r="G2155" s="64">
        <f t="shared" si="454"/>
        <v>0</v>
      </c>
      <c r="H2155" s="64">
        <f t="shared" si="454"/>
        <v>0</v>
      </c>
      <c r="I2155" s="64">
        <f t="shared" si="454"/>
        <v>46</v>
      </c>
    </row>
    <row r="2156" spans="1:9" ht="13" x14ac:dyDescent="0.3">
      <c r="A2156" s="16"/>
      <c r="B2156" s="4" t="s">
        <v>22</v>
      </c>
      <c r="C2156" s="52">
        <f t="shared" si="452"/>
        <v>14020.05</v>
      </c>
      <c r="D2156" s="64">
        <f t="shared" si="454"/>
        <v>2152.0500000000002</v>
      </c>
      <c r="E2156" s="64">
        <f t="shared" si="454"/>
        <v>11822</v>
      </c>
      <c r="F2156" s="64">
        <f t="shared" si="454"/>
        <v>0</v>
      </c>
      <c r="G2156" s="64">
        <f t="shared" si="454"/>
        <v>0</v>
      </c>
      <c r="H2156" s="64">
        <f t="shared" si="454"/>
        <v>0</v>
      </c>
      <c r="I2156" s="64">
        <f t="shared" si="454"/>
        <v>46</v>
      </c>
    </row>
    <row r="2157" spans="1:9" ht="13" x14ac:dyDescent="0.3">
      <c r="A2157" s="19" t="s">
        <v>61</v>
      </c>
      <c r="B2157" s="3" t="s">
        <v>21</v>
      </c>
      <c r="C2157" s="52">
        <f t="shared" si="452"/>
        <v>4984.6399999999994</v>
      </c>
      <c r="D2157" s="64">
        <f t="shared" ref="D2157:I2158" si="455">D2159</f>
        <v>1328.6399999999999</v>
      </c>
      <c r="E2157" s="64">
        <f t="shared" si="455"/>
        <v>3656</v>
      </c>
      <c r="F2157" s="64">
        <f t="shared" si="455"/>
        <v>0</v>
      </c>
      <c r="G2157" s="64">
        <f t="shared" si="455"/>
        <v>0</v>
      </c>
      <c r="H2157" s="64">
        <f t="shared" si="455"/>
        <v>0</v>
      </c>
      <c r="I2157" s="64">
        <f t="shared" si="455"/>
        <v>0</v>
      </c>
    </row>
    <row r="2158" spans="1:9" ht="13" x14ac:dyDescent="0.3">
      <c r="A2158" s="16"/>
      <c r="B2158" s="4" t="s">
        <v>22</v>
      </c>
      <c r="C2158" s="52">
        <f t="shared" si="452"/>
        <v>4984.6399999999994</v>
      </c>
      <c r="D2158" s="64">
        <f t="shared" si="455"/>
        <v>1328.6399999999999</v>
      </c>
      <c r="E2158" s="64">
        <f t="shared" si="455"/>
        <v>3656</v>
      </c>
      <c r="F2158" s="64">
        <f t="shared" si="455"/>
        <v>0</v>
      </c>
      <c r="G2158" s="64">
        <f t="shared" si="455"/>
        <v>0</v>
      </c>
      <c r="H2158" s="64">
        <f t="shared" si="455"/>
        <v>0</v>
      </c>
      <c r="I2158" s="64">
        <f t="shared" si="455"/>
        <v>0</v>
      </c>
    </row>
    <row r="2159" spans="1:9" s="95" customFormat="1" ht="13" x14ac:dyDescent="0.3">
      <c r="A2159" s="47" t="s">
        <v>63</v>
      </c>
      <c r="B2159" s="98" t="s">
        <v>21</v>
      </c>
      <c r="C2159" s="131">
        <f t="shared" si="452"/>
        <v>4984.6399999999994</v>
      </c>
      <c r="D2159" s="131">
        <f t="shared" ref="D2159:I2160" si="456">D2161+D2171+D2185+D2191+D2203+D2213+D2221+D2229+D2235</f>
        <v>1328.6399999999999</v>
      </c>
      <c r="E2159" s="131">
        <f t="shared" si="456"/>
        <v>3656</v>
      </c>
      <c r="F2159" s="131">
        <f t="shared" si="456"/>
        <v>0</v>
      </c>
      <c r="G2159" s="131">
        <f t="shared" si="456"/>
        <v>0</v>
      </c>
      <c r="H2159" s="131">
        <f t="shared" si="456"/>
        <v>0</v>
      </c>
      <c r="I2159" s="131">
        <f t="shared" si="456"/>
        <v>0</v>
      </c>
    </row>
    <row r="2160" spans="1:9" s="95" customFormat="1" ht="13" x14ac:dyDescent="0.3">
      <c r="A2160" s="136"/>
      <c r="B2160" s="133" t="s">
        <v>22</v>
      </c>
      <c r="C2160" s="131">
        <f t="shared" si="452"/>
        <v>4984.6399999999994</v>
      </c>
      <c r="D2160" s="131">
        <f t="shared" si="456"/>
        <v>1328.6399999999999</v>
      </c>
      <c r="E2160" s="131">
        <f t="shared" si="456"/>
        <v>3656</v>
      </c>
      <c r="F2160" s="131">
        <f t="shared" si="456"/>
        <v>0</v>
      </c>
      <c r="G2160" s="131">
        <f t="shared" si="456"/>
        <v>0</v>
      </c>
      <c r="H2160" s="131">
        <f t="shared" si="456"/>
        <v>0</v>
      </c>
      <c r="I2160" s="131">
        <f t="shared" si="456"/>
        <v>0</v>
      </c>
    </row>
    <row r="2161" spans="1:16" s="127" customFormat="1" ht="13" x14ac:dyDescent="0.3">
      <c r="A2161" s="142" t="s">
        <v>85</v>
      </c>
      <c r="B2161" s="137" t="s">
        <v>21</v>
      </c>
      <c r="C2161" s="126">
        <f t="shared" si="452"/>
        <v>248</v>
      </c>
      <c r="D2161" s="126">
        <f>D2163+D2165+D2167+D2169</f>
        <v>140</v>
      </c>
      <c r="E2161" s="126">
        <f t="shared" ref="E2161:I2161" si="457">E2163+E2165+E2167+E2169</f>
        <v>108</v>
      </c>
      <c r="F2161" s="126">
        <f t="shared" si="457"/>
        <v>0</v>
      </c>
      <c r="G2161" s="126">
        <f t="shared" si="457"/>
        <v>0</v>
      </c>
      <c r="H2161" s="126">
        <f t="shared" si="457"/>
        <v>0</v>
      </c>
      <c r="I2161" s="126">
        <f t="shared" si="457"/>
        <v>0</v>
      </c>
    </row>
    <row r="2162" spans="1:16" s="127" customFormat="1" ht="13" x14ac:dyDescent="0.3">
      <c r="A2162" s="148"/>
      <c r="B2162" s="138" t="s">
        <v>22</v>
      </c>
      <c r="C2162" s="126">
        <f>D2162+E2162+F2162+G2162+H2162+I2162</f>
        <v>248</v>
      </c>
      <c r="D2162" s="126">
        <f>D2164+D2166+D2168+D2170</f>
        <v>140</v>
      </c>
      <c r="E2162" s="126">
        <f t="shared" ref="E2162:I2162" si="458">E2164+E2166+E2168+E2170</f>
        <v>108</v>
      </c>
      <c r="F2162" s="126">
        <f t="shared" si="458"/>
        <v>0</v>
      </c>
      <c r="G2162" s="126">
        <f t="shared" si="458"/>
        <v>0</v>
      </c>
      <c r="H2162" s="126">
        <f t="shared" si="458"/>
        <v>0</v>
      </c>
      <c r="I2162" s="126">
        <f t="shared" si="458"/>
        <v>0</v>
      </c>
    </row>
    <row r="2163" spans="1:16" s="215" customFormat="1" ht="41.25" customHeight="1" x14ac:dyDescent="0.25">
      <c r="A2163" s="358" t="s">
        <v>171</v>
      </c>
      <c r="B2163" s="231" t="s">
        <v>21</v>
      </c>
      <c r="C2163" s="255">
        <f t="shared" si="452"/>
        <v>140</v>
      </c>
      <c r="D2163" s="255">
        <v>140</v>
      </c>
      <c r="E2163" s="255">
        <v>0</v>
      </c>
      <c r="F2163" s="255">
        <v>0</v>
      </c>
      <c r="G2163" s="255">
        <v>0</v>
      </c>
      <c r="H2163" s="255">
        <v>0</v>
      </c>
      <c r="I2163" s="255">
        <v>0</v>
      </c>
      <c r="J2163" s="669" t="s">
        <v>253</v>
      </c>
      <c r="K2163" s="670"/>
      <c r="L2163" s="670"/>
      <c r="M2163" s="670"/>
      <c r="N2163" s="670"/>
      <c r="O2163" s="670"/>
    </row>
    <row r="2164" spans="1:16" s="208" customFormat="1" ht="12.75" customHeight="1" x14ac:dyDescent="0.25">
      <c r="A2164" s="118"/>
      <c r="B2164" s="120" t="s">
        <v>22</v>
      </c>
      <c r="C2164" s="78">
        <f t="shared" si="452"/>
        <v>140</v>
      </c>
      <c r="D2164" s="78">
        <v>140</v>
      </c>
      <c r="E2164" s="78">
        <v>0</v>
      </c>
      <c r="F2164" s="78">
        <v>0</v>
      </c>
      <c r="G2164" s="78">
        <v>0</v>
      </c>
      <c r="H2164" s="78">
        <v>0</v>
      </c>
      <c r="I2164" s="78">
        <v>0</v>
      </c>
    </row>
    <row r="2165" spans="1:16" s="209" customFormat="1" ht="29.25" customHeight="1" x14ac:dyDescent="0.3">
      <c r="A2165" s="441" t="s">
        <v>515</v>
      </c>
      <c r="B2165" s="42" t="s">
        <v>21</v>
      </c>
      <c r="C2165" s="84">
        <f t="shared" si="452"/>
        <v>39</v>
      </c>
      <c r="D2165" s="84">
        <v>0</v>
      </c>
      <c r="E2165" s="84">
        <v>39</v>
      </c>
      <c r="F2165" s="84">
        <v>0</v>
      </c>
      <c r="G2165" s="84">
        <v>0</v>
      </c>
      <c r="H2165" s="84">
        <v>0</v>
      </c>
      <c r="I2165" s="84">
        <v>0</v>
      </c>
      <c r="J2165" s="651"/>
      <c r="K2165" s="652"/>
      <c r="L2165" s="652"/>
      <c r="M2165" s="652"/>
      <c r="N2165" s="652"/>
      <c r="O2165" s="652"/>
      <c r="P2165" s="652"/>
    </row>
    <row r="2166" spans="1:16" s="147" customFormat="1" ht="12.75" customHeight="1" x14ac:dyDescent="0.25">
      <c r="A2166" s="21"/>
      <c r="B2166" s="41" t="s">
        <v>22</v>
      </c>
      <c r="C2166" s="84">
        <f t="shared" si="452"/>
        <v>39</v>
      </c>
      <c r="D2166" s="84">
        <v>0</v>
      </c>
      <c r="E2166" s="84">
        <v>39</v>
      </c>
      <c r="F2166" s="84">
        <v>0</v>
      </c>
      <c r="G2166" s="84">
        <v>0</v>
      </c>
      <c r="H2166" s="84">
        <v>0</v>
      </c>
      <c r="I2166" s="84">
        <v>0</v>
      </c>
      <c r="J2166" s="653"/>
      <c r="K2166" s="652"/>
      <c r="L2166" s="652"/>
      <c r="M2166" s="652"/>
      <c r="N2166" s="652"/>
      <c r="O2166" s="652"/>
      <c r="P2166" s="652"/>
    </row>
    <row r="2167" spans="1:16" s="209" customFormat="1" ht="29.25" customHeight="1" x14ac:dyDescent="0.3">
      <c r="A2167" s="546" t="s">
        <v>771</v>
      </c>
      <c r="B2167" s="42" t="s">
        <v>21</v>
      </c>
      <c r="C2167" s="84">
        <f t="shared" si="452"/>
        <v>27</v>
      </c>
      <c r="D2167" s="84">
        <v>0</v>
      </c>
      <c r="E2167" s="84">
        <v>27</v>
      </c>
      <c r="F2167" s="84">
        <v>0</v>
      </c>
      <c r="G2167" s="84">
        <v>0</v>
      </c>
      <c r="H2167" s="84">
        <v>0</v>
      </c>
      <c r="I2167" s="84">
        <v>0</v>
      </c>
      <c r="J2167" s="651"/>
      <c r="K2167" s="652"/>
      <c r="L2167" s="652"/>
      <c r="M2167" s="652"/>
      <c r="N2167" s="652"/>
      <c r="O2167" s="652"/>
      <c r="P2167" s="652"/>
    </row>
    <row r="2168" spans="1:16" s="147" customFormat="1" ht="12.75" customHeight="1" x14ac:dyDescent="0.25">
      <c r="A2168" s="21"/>
      <c r="B2168" s="41" t="s">
        <v>22</v>
      </c>
      <c r="C2168" s="84">
        <f t="shared" si="452"/>
        <v>27</v>
      </c>
      <c r="D2168" s="84">
        <v>0</v>
      </c>
      <c r="E2168" s="84">
        <v>27</v>
      </c>
      <c r="F2168" s="84">
        <v>0</v>
      </c>
      <c r="G2168" s="84">
        <v>0</v>
      </c>
      <c r="H2168" s="84">
        <v>0</v>
      </c>
      <c r="I2168" s="84">
        <v>0</v>
      </c>
      <c r="J2168" s="653"/>
      <c r="K2168" s="652"/>
      <c r="L2168" s="652"/>
      <c r="M2168" s="652"/>
      <c r="N2168" s="652"/>
      <c r="O2168" s="652"/>
      <c r="P2168" s="652"/>
    </row>
    <row r="2169" spans="1:16" s="209" customFormat="1" ht="29.25" customHeight="1" x14ac:dyDescent="0.3">
      <c r="A2169" s="442" t="s">
        <v>928</v>
      </c>
      <c r="B2169" s="42" t="s">
        <v>21</v>
      </c>
      <c r="C2169" s="84">
        <f t="shared" ref="C2169:C2170" si="459">D2169+E2169+F2169+G2169+H2169+I2169</f>
        <v>42</v>
      </c>
      <c r="D2169" s="84">
        <v>0</v>
      </c>
      <c r="E2169" s="84">
        <v>42</v>
      </c>
      <c r="F2169" s="84">
        <v>0</v>
      </c>
      <c r="G2169" s="84">
        <v>0</v>
      </c>
      <c r="H2169" s="84">
        <v>0</v>
      </c>
      <c r="I2169" s="84">
        <v>0</v>
      </c>
      <c r="J2169" s="651"/>
      <c r="K2169" s="652"/>
      <c r="L2169" s="652"/>
      <c r="M2169" s="652"/>
      <c r="N2169" s="652"/>
      <c r="O2169" s="652"/>
      <c r="P2169" s="652"/>
    </row>
    <row r="2170" spans="1:16" s="147" customFormat="1" ht="12.75" customHeight="1" x14ac:dyDescent="0.25">
      <c r="A2170" s="21"/>
      <c r="B2170" s="41" t="s">
        <v>22</v>
      </c>
      <c r="C2170" s="84">
        <f t="shared" si="459"/>
        <v>42</v>
      </c>
      <c r="D2170" s="84">
        <v>0</v>
      </c>
      <c r="E2170" s="84">
        <v>42</v>
      </c>
      <c r="F2170" s="84">
        <v>0</v>
      </c>
      <c r="G2170" s="84">
        <v>0</v>
      </c>
      <c r="H2170" s="84">
        <v>0</v>
      </c>
      <c r="I2170" s="84">
        <v>0</v>
      </c>
      <c r="J2170" s="653"/>
      <c r="K2170" s="652"/>
      <c r="L2170" s="652"/>
      <c r="M2170" s="652"/>
      <c r="N2170" s="652"/>
      <c r="O2170" s="652"/>
      <c r="P2170" s="652"/>
    </row>
    <row r="2171" spans="1:16" s="95" customFormat="1" ht="13" x14ac:dyDescent="0.3">
      <c r="A2171" s="230" t="s">
        <v>86</v>
      </c>
      <c r="B2171" s="153" t="s">
        <v>21</v>
      </c>
      <c r="C2171" s="52">
        <f t="shared" si="452"/>
        <v>512.22</v>
      </c>
      <c r="D2171" s="131">
        <f>D2173+D2175+D2177+D2179+D2181+D2183</f>
        <v>181.22</v>
      </c>
      <c r="E2171" s="131">
        <f t="shared" ref="E2171:I2171" si="460">E2173+E2175+E2177+E2179+E2181+E2183</f>
        <v>331</v>
      </c>
      <c r="F2171" s="131">
        <f t="shared" si="460"/>
        <v>0</v>
      </c>
      <c r="G2171" s="131">
        <f t="shared" si="460"/>
        <v>0</v>
      </c>
      <c r="H2171" s="131">
        <f t="shared" si="460"/>
        <v>0</v>
      </c>
      <c r="I2171" s="131">
        <f t="shared" si="460"/>
        <v>0</v>
      </c>
    </row>
    <row r="2172" spans="1:16" s="95" customFormat="1" ht="13" x14ac:dyDescent="0.3">
      <c r="A2172" s="136"/>
      <c r="B2172" s="140" t="s">
        <v>22</v>
      </c>
      <c r="C2172" s="52">
        <f t="shared" si="452"/>
        <v>512.22</v>
      </c>
      <c r="D2172" s="131">
        <f>D2174+D2176+D2178+D2180+D2182+D2184</f>
        <v>181.22</v>
      </c>
      <c r="E2172" s="131">
        <f t="shared" ref="E2172:I2172" si="461">E2174+E2176+E2178+E2180+E2182+E2184</f>
        <v>331</v>
      </c>
      <c r="F2172" s="131">
        <f t="shared" si="461"/>
        <v>0</v>
      </c>
      <c r="G2172" s="131">
        <f t="shared" si="461"/>
        <v>0</v>
      </c>
      <c r="H2172" s="131">
        <f t="shared" si="461"/>
        <v>0</v>
      </c>
      <c r="I2172" s="131">
        <f t="shared" si="461"/>
        <v>0</v>
      </c>
    </row>
    <row r="2173" spans="1:16" s="211" customFormat="1" ht="27.75" customHeight="1" x14ac:dyDescent="0.25">
      <c r="A2173" s="439" t="s">
        <v>321</v>
      </c>
      <c r="B2173" s="42" t="s">
        <v>21</v>
      </c>
      <c r="C2173" s="72">
        <f t="shared" si="452"/>
        <v>23.29</v>
      </c>
      <c r="D2173" s="72">
        <v>23.29</v>
      </c>
      <c r="E2173" s="72">
        <v>0</v>
      </c>
      <c r="F2173" s="72">
        <v>0</v>
      </c>
      <c r="G2173" s="72">
        <v>0</v>
      </c>
      <c r="H2173" s="72">
        <v>0</v>
      </c>
      <c r="I2173" s="72">
        <v>0</v>
      </c>
    </row>
    <row r="2174" spans="1:16" s="211" customFormat="1" x14ac:dyDescent="0.25">
      <c r="A2174" s="21"/>
      <c r="B2174" s="41" t="s">
        <v>22</v>
      </c>
      <c r="C2174" s="72">
        <f t="shared" si="452"/>
        <v>23.29</v>
      </c>
      <c r="D2174" s="72">
        <v>23.29</v>
      </c>
      <c r="E2174" s="72">
        <v>0</v>
      </c>
      <c r="F2174" s="72">
        <v>0</v>
      </c>
      <c r="G2174" s="72">
        <v>0</v>
      </c>
      <c r="H2174" s="72">
        <v>0</v>
      </c>
      <c r="I2174" s="72">
        <v>0</v>
      </c>
    </row>
    <row r="2175" spans="1:16" s="211" customFormat="1" ht="31.5" customHeight="1" x14ac:dyDescent="0.25">
      <c r="A2175" s="439" t="s">
        <v>281</v>
      </c>
      <c r="B2175" s="42" t="s">
        <v>21</v>
      </c>
      <c r="C2175" s="72">
        <f t="shared" si="452"/>
        <v>157.93</v>
      </c>
      <c r="D2175" s="72">
        <v>157.93</v>
      </c>
      <c r="E2175" s="72">
        <v>0</v>
      </c>
      <c r="F2175" s="72">
        <v>0</v>
      </c>
      <c r="G2175" s="72">
        <v>0</v>
      </c>
      <c r="H2175" s="72">
        <v>0</v>
      </c>
      <c r="I2175" s="72">
        <v>0</v>
      </c>
      <c r="J2175" s="654" t="s">
        <v>829</v>
      </c>
      <c r="K2175" s="655"/>
      <c r="L2175" s="655"/>
      <c r="M2175" s="655"/>
    </row>
    <row r="2176" spans="1:16" s="211" customFormat="1" x14ac:dyDescent="0.25">
      <c r="A2176" s="21"/>
      <c r="B2176" s="41" t="s">
        <v>22</v>
      </c>
      <c r="C2176" s="72">
        <f t="shared" si="452"/>
        <v>157.93</v>
      </c>
      <c r="D2176" s="72">
        <v>157.93</v>
      </c>
      <c r="E2176" s="72">
        <v>0</v>
      </c>
      <c r="F2176" s="72">
        <v>0</v>
      </c>
      <c r="G2176" s="72">
        <v>0</v>
      </c>
      <c r="H2176" s="72">
        <v>0</v>
      </c>
      <c r="I2176" s="72">
        <v>0</v>
      </c>
      <c r="J2176" s="654"/>
      <c r="K2176" s="655"/>
      <c r="L2176" s="655"/>
      <c r="M2176" s="655"/>
    </row>
    <row r="2177" spans="1:12" s="212" customFormat="1" ht="15" customHeight="1" x14ac:dyDescent="0.25">
      <c r="A2177" s="440" t="s">
        <v>442</v>
      </c>
      <c r="B2177" s="56" t="s">
        <v>21</v>
      </c>
      <c r="C2177" s="64">
        <f t="shared" si="452"/>
        <v>119</v>
      </c>
      <c r="D2177" s="64">
        <v>0</v>
      </c>
      <c r="E2177" s="64">
        <v>119</v>
      </c>
      <c r="F2177" s="64">
        <v>0</v>
      </c>
      <c r="G2177" s="64">
        <v>0</v>
      </c>
      <c r="H2177" s="64">
        <v>0</v>
      </c>
      <c r="I2177" s="64">
        <v>0</v>
      </c>
    </row>
    <row r="2178" spans="1:12" s="211" customFormat="1" x14ac:dyDescent="0.25">
      <c r="A2178" s="21"/>
      <c r="B2178" s="41" t="s">
        <v>22</v>
      </c>
      <c r="C2178" s="72">
        <f t="shared" si="452"/>
        <v>119</v>
      </c>
      <c r="D2178" s="72">
        <v>0</v>
      </c>
      <c r="E2178" s="72">
        <v>119</v>
      </c>
      <c r="F2178" s="72">
        <v>0</v>
      </c>
      <c r="G2178" s="72">
        <v>0</v>
      </c>
      <c r="H2178" s="72">
        <v>0</v>
      </c>
      <c r="I2178" s="72">
        <v>0</v>
      </c>
    </row>
    <row r="2179" spans="1:12" s="212" customFormat="1" ht="15" customHeight="1" x14ac:dyDescent="0.25">
      <c r="A2179" s="448" t="s">
        <v>911</v>
      </c>
      <c r="B2179" s="56" t="s">
        <v>21</v>
      </c>
      <c r="C2179" s="64">
        <f t="shared" si="452"/>
        <v>104</v>
      </c>
      <c r="D2179" s="64">
        <v>0</v>
      </c>
      <c r="E2179" s="64">
        <v>104</v>
      </c>
      <c r="F2179" s="64">
        <v>0</v>
      </c>
      <c r="G2179" s="64">
        <v>0</v>
      </c>
      <c r="H2179" s="64">
        <v>0</v>
      </c>
      <c r="I2179" s="64">
        <v>0</v>
      </c>
    </row>
    <row r="2180" spans="1:12" s="211" customFormat="1" x14ac:dyDescent="0.25">
      <c r="A2180" s="21"/>
      <c r="B2180" s="41" t="s">
        <v>22</v>
      </c>
      <c r="C2180" s="72">
        <f t="shared" si="452"/>
        <v>104</v>
      </c>
      <c r="D2180" s="72">
        <v>0</v>
      </c>
      <c r="E2180" s="72">
        <v>104</v>
      </c>
      <c r="F2180" s="72">
        <v>0</v>
      </c>
      <c r="G2180" s="72">
        <v>0</v>
      </c>
      <c r="H2180" s="72">
        <v>0</v>
      </c>
      <c r="I2180" s="72">
        <v>0</v>
      </c>
    </row>
    <row r="2181" spans="1:12" s="212" customFormat="1" ht="15" customHeight="1" x14ac:dyDescent="0.3">
      <c r="A2181" s="442" t="s">
        <v>912</v>
      </c>
      <c r="B2181" s="56" t="s">
        <v>21</v>
      </c>
      <c r="C2181" s="64">
        <f t="shared" si="452"/>
        <v>0</v>
      </c>
      <c r="D2181" s="64">
        <v>0</v>
      </c>
      <c r="E2181" s="64">
        <v>0</v>
      </c>
      <c r="F2181" s="64">
        <v>0</v>
      </c>
      <c r="G2181" s="64">
        <v>0</v>
      </c>
      <c r="H2181" s="64">
        <v>0</v>
      </c>
      <c r="I2181" s="64">
        <v>0</v>
      </c>
    </row>
    <row r="2182" spans="1:12" s="211" customFormat="1" x14ac:dyDescent="0.25">
      <c r="A2182" s="21"/>
      <c r="B2182" s="41" t="s">
        <v>22</v>
      </c>
      <c r="C2182" s="72">
        <f t="shared" si="452"/>
        <v>0</v>
      </c>
      <c r="D2182" s="72">
        <v>0</v>
      </c>
      <c r="E2182" s="64">
        <v>0</v>
      </c>
      <c r="F2182" s="72">
        <v>0</v>
      </c>
      <c r="G2182" s="72">
        <v>0</v>
      </c>
      <c r="H2182" s="72">
        <v>0</v>
      </c>
      <c r="I2182" s="72">
        <v>0</v>
      </c>
    </row>
    <row r="2183" spans="1:12" s="212" customFormat="1" ht="15" customHeight="1" x14ac:dyDescent="0.3">
      <c r="A2183" s="442" t="s">
        <v>926</v>
      </c>
      <c r="B2183" s="56" t="s">
        <v>21</v>
      </c>
      <c r="C2183" s="64">
        <f t="shared" ref="C2183:C2184" si="462">D2183+E2183+F2183+G2183+H2183+I2183</f>
        <v>108</v>
      </c>
      <c r="D2183" s="64">
        <v>0</v>
      </c>
      <c r="E2183" s="64">
        <v>108</v>
      </c>
      <c r="F2183" s="64">
        <v>0</v>
      </c>
      <c r="G2183" s="64">
        <v>0</v>
      </c>
      <c r="H2183" s="64">
        <v>0</v>
      </c>
      <c r="I2183" s="64">
        <v>0</v>
      </c>
    </row>
    <row r="2184" spans="1:12" s="211" customFormat="1" x14ac:dyDescent="0.25">
      <c r="A2184" s="21"/>
      <c r="B2184" s="41" t="s">
        <v>22</v>
      </c>
      <c r="C2184" s="72">
        <f t="shared" si="462"/>
        <v>108</v>
      </c>
      <c r="D2184" s="72">
        <v>0</v>
      </c>
      <c r="E2184" s="64">
        <v>108</v>
      </c>
      <c r="F2184" s="72">
        <v>0</v>
      </c>
      <c r="G2184" s="72">
        <v>0</v>
      </c>
      <c r="H2184" s="72">
        <v>0</v>
      </c>
      <c r="I2184" s="72">
        <v>0</v>
      </c>
    </row>
    <row r="2185" spans="1:12" s="95" customFormat="1" ht="13" x14ac:dyDescent="0.3">
      <c r="A2185" s="233" t="s">
        <v>88</v>
      </c>
      <c r="B2185" s="153" t="s">
        <v>21</v>
      </c>
      <c r="C2185" s="131">
        <f>D2185+E2185+F2185+G2185+H2185+I2185</f>
        <v>1920.81</v>
      </c>
      <c r="D2185" s="131">
        <f>D2187+D2189</f>
        <v>950.81</v>
      </c>
      <c r="E2185" s="131">
        <f t="shared" ref="E2185:I2185" si="463">E2187+E2189</f>
        <v>970</v>
      </c>
      <c r="F2185" s="131">
        <f t="shared" si="463"/>
        <v>0</v>
      </c>
      <c r="G2185" s="131">
        <f t="shared" si="463"/>
        <v>0</v>
      </c>
      <c r="H2185" s="131">
        <f t="shared" si="463"/>
        <v>0</v>
      </c>
      <c r="I2185" s="131">
        <f t="shared" si="463"/>
        <v>0</v>
      </c>
    </row>
    <row r="2186" spans="1:12" s="95" customFormat="1" ht="13" x14ac:dyDescent="0.3">
      <c r="A2186" s="136"/>
      <c r="B2186" s="140" t="s">
        <v>22</v>
      </c>
      <c r="C2186" s="131">
        <f>D2186+E2186+F2186+G2186+H2186+I2186</f>
        <v>1920.81</v>
      </c>
      <c r="D2186" s="131">
        <f>D2188+D2190</f>
        <v>950.81</v>
      </c>
      <c r="E2186" s="131">
        <f t="shared" ref="E2186:I2186" si="464">E2188+E2190</f>
        <v>970</v>
      </c>
      <c r="F2186" s="131">
        <f t="shared" si="464"/>
        <v>0</v>
      </c>
      <c r="G2186" s="131">
        <f t="shared" si="464"/>
        <v>0</v>
      </c>
      <c r="H2186" s="131">
        <f t="shared" si="464"/>
        <v>0</v>
      </c>
      <c r="I2186" s="131">
        <f t="shared" si="464"/>
        <v>0</v>
      </c>
    </row>
    <row r="2187" spans="1:12" s="211" customFormat="1" ht="25" x14ac:dyDescent="0.25">
      <c r="A2187" s="379" t="s">
        <v>121</v>
      </c>
      <c r="B2187" s="42" t="s">
        <v>21</v>
      </c>
      <c r="C2187" s="72">
        <f t="shared" ref="C2187:C2188" si="465">D2187+E2187+F2187+G2187+H2187+I2187</f>
        <v>1875.81</v>
      </c>
      <c r="D2187" s="72">
        <v>950.81</v>
      </c>
      <c r="E2187" s="72">
        <v>925</v>
      </c>
      <c r="F2187" s="72">
        <v>0</v>
      </c>
      <c r="G2187" s="72">
        <v>0</v>
      </c>
      <c r="H2187" s="72">
        <v>0</v>
      </c>
      <c r="I2187" s="72">
        <v>0</v>
      </c>
      <c r="K2187" s="211" t="s">
        <v>164</v>
      </c>
    </row>
    <row r="2188" spans="1:12" s="211" customFormat="1" x14ac:dyDescent="0.25">
      <c r="A2188" s="204"/>
      <c r="B2188" s="41" t="s">
        <v>22</v>
      </c>
      <c r="C2188" s="72">
        <f t="shared" si="465"/>
        <v>1875.81</v>
      </c>
      <c r="D2188" s="72">
        <v>950.81</v>
      </c>
      <c r="E2188" s="72">
        <v>925</v>
      </c>
      <c r="F2188" s="72">
        <v>0</v>
      </c>
      <c r="G2188" s="72">
        <v>0</v>
      </c>
      <c r="H2188" s="72">
        <v>0</v>
      </c>
      <c r="I2188" s="72">
        <v>0</v>
      </c>
      <c r="J2188" s="656" t="s">
        <v>182</v>
      </c>
      <c r="K2188" s="657"/>
      <c r="L2188" s="657"/>
    </row>
    <row r="2189" spans="1:12" s="211" customFormat="1" ht="28" x14ac:dyDescent="0.3">
      <c r="A2189" s="442" t="s">
        <v>927</v>
      </c>
      <c r="B2189" s="42" t="s">
        <v>21</v>
      </c>
      <c r="C2189" s="72">
        <f t="shared" ref="C2189:C2190" si="466">D2189+E2189+F2189+G2189+H2189+I2189</f>
        <v>45</v>
      </c>
      <c r="D2189" s="72">
        <v>0</v>
      </c>
      <c r="E2189" s="72">
        <v>45</v>
      </c>
      <c r="F2189" s="72">
        <v>0</v>
      </c>
      <c r="G2189" s="72">
        <v>0</v>
      </c>
      <c r="H2189" s="72">
        <v>0</v>
      </c>
      <c r="I2189" s="72">
        <v>0</v>
      </c>
    </row>
    <row r="2190" spans="1:12" s="211" customFormat="1" x14ac:dyDescent="0.25">
      <c r="A2190" s="204"/>
      <c r="B2190" s="41" t="s">
        <v>22</v>
      </c>
      <c r="C2190" s="72">
        <f t="shared" si="466"/>
        <v>45</v>
      </c>
      <c r="D2190" s="72">
        <v>0</v>
      </c>
      <c r="E2190" s="72">
        <v>45</v>
      </c>
      <c r="F2190" s="72">
        <v>0</v>
      </c>
      <c r="G2190" s="72">
        <v>0</v>
      </c>
      <c r="H2190" s="72">
        <v>0</v>
      </c>
      <c r="I2190" s="72">
        <v>0</v>
      </c>
      <c r="J2190" s="656"/>
      <c r="K2190" s="657"/>
      <c r="L2190" s="657"/>
    </row>
    <row r="2191" spans="1:12" s="95" customFormat="1" ht="13" x14ac:dyDescent="0.3">
      <c r="A2191" s="58" t="s">
        <v>239</v>
      </c>
      <c r="B2191" s="153" t="s">
        <v>21</v>
      </c>
      <c r="C2191" s="131">
        <f>D2191+E2191+F2191+G2191+H2191+I2191</f>
        <v>151.30000000000001</v>
      </c>
      <c r="D2191" s="131">
        <f>D2193+D2195+D2197+D2199+D2201</f>
        <v>0.3</v>
      </c>
      <c r="E2191" s="131">
        <f t="shared" ref="E2191:I2191" si="467">E2193+E2195+E2197+E2199+E2201</f>
        <v>151</v>
      </c>
      <c r="F2191" s="131">
        <f t="shared" si="467"/>
        <v>0</v>
      </c>
      <c r="G2191" s="131">
        <f t="shared" si="467"/>
        <v>0</v>
      </c>
      <c r="H2191" s="131">
        <f t="shared" si="467"/>
        <v>0</v>
      </c>
      <c r="I2191" s="131">
        <f t="shared" si="467"/>
        <v>0</v>
      </c>
    </row>
    <row r="2192" spans="1:12" s="95" customFormat="1" ht="13" x14ac:dyDescent="0.3">
      <c r="A2192" s="136"/>
      <c r="B2192" s="140" t="s">
        <v>22</v>
      </c>
      <c r="C2192" s="131">
        <f>D2192+E2192+F2192+G2192+H2192+I2192</f>
        <v>151.30000000000001</v>
      </c>
      <c r="D2192" s="131">
        <f>D2194+D2196+D2198+D2200+D2202</f>
        <v>0.3</v>
      </c>
      <c r="E2192" s="131">
        <f t="shared" ref="E2192:I2192" si="468">E2194+E2196+E2198+E2200+E2202</f>
        <v>151</v>
      </c>
      <c r="F2192" s="131">
        <f t="shared" si="468"/>
        <v>0</v>
      </c>
      <c r="G2192" s="131">
        <f t="shared" si="468"/>
        <v>0</v>
      </c>
      <c r="H2192" s="131">
        <f t="shared" si="468"/>
        <v>0</v>
      </c>
      <c r="I2192" s="131">
        <f t="shared" si="468"/>
        <v>0</v>
      </c>
    </row>
    <row r="2193" spans="1:15" s="212" customFormat="1" ht="14" x14ac:dyDescent="0.3">
      <c r="A2193" s="436" t="s">
        <v>411</v>
      </c>
      <c r="B2193" s="56" t="s">
        <v>21</v>
      </c>
      <c r="C2193" s="64">
        <f t="shared" ref="C2193:C2198" si="469">D2193+E2193+F2193+G2193+H2193+I2193</f>
        <v>21</v>
      </c>
      <c r="D2193" s="64">
        <v>0</v>
      </c>
      <c r="E2193" s="64">
        <v>21</v>
      </c>
      <c r="F2193" s="64">
        <v>0</v>
      </c>
      <c r="G2193" s="64">
        <v>0</v>
      </c>
      <c r="H2193" s="64">
        <v>0</v>
      </c>
      <c r="I2193" s="64">
        <v>0</v>
      </c>
      <c r="J2193" s="649"/>
      <c r="K2193" s="650"/>
      <c r="L2193" s="650"/>
      <c r="M2193" s="650"/>
      <c r="N2193" s="650"/>
      <c r="O2193" s="650"/>
    </row>
    <row r="2194" spans="1:15" s="20" customFormat="1" x14ac:dyDescent="0.25">
      <c r="A2194" s="218"/>
      <c r="B2194" s="55" t="s">
        <v>22</v>
      </c>
      <c r="C2194" s="64">
        <f t="shared" si="469"/>
        <v>21</v>
      </c>
      <c r="D2194" s="64">
        <v>0</v>
      </c>
      <c r="E2194" s="64">
        <v>21</v>
      </c>
      <c r="F2194" s="64">
        <v>0</v>
      </c>
      <c r="G2194" s="64">
        <v>0</v>
      </c>
      <c r="H2194" s="64">
        <v>0</v>
      </c>
      <c r="I2194" s="64">
        <v>0</v>
      </c>
      <c r="J2194" s="649"/>
      <c r="K2194" s="650"/>
      <c r="L2194" s="650"/>
      <c r="M2194" s="650"/>
      <c r="N2194" s="650"/>
      <c r="O2194" s="650"/>
    </row>
    <row r="2195" spans="1:15" s="212" customFormat="1" ht="14" x14ac:dyDescent="0.3">
      <c r="A2195" s="437" t="s">
        <v>412</v>
      </c>
      <c r="B2195" s="56" t="s">
        <v>21</v>
      </c>
      <c r="C2195" s="64">
        <f t="shared" si="469"/>
        <v>8</v>
      </c>
      <c r="D2195" s="64">
        <v>0</v>
      </c>
      <c r="E2195" s="64">
        <v>8</v>
      </c>
      <c r="F2195" s="64">
        <v>0</v>
      </c>
      <c r="G2195" s="64">
        <v>0</v>
      </c>
      <c r="H2195" s="64">
        <v>0</v>
      </c>
      <c r="I2195" s="64">
        <v>0</v>
      </c>
      <c r="J2195" s="649"/>
      <c r="K2195" s="650"/>
      <c r="L2195" s="650"/>
      <c r="M2195" s="650"/>
      <c r="N2195" s="650"/>
      <c r="O2195" s="650"/>
    </row>
    <row r="2196" spans="1:15" s="20" customFormat="1" x14ac:dyDescent="0.25">
      <c r="A2196" s="218"/>
      <c r="B2196" s="55" t="s">
        <v>22</v>
      </c>
      <c r="C2196" s="64">
        <f t="shared" si="469"/>
        <v>8</v>
      </c>
      <c r="D2196" s="64">
        <v>0</v>
      </c>
      <c r="E2196" s="64">
        <v>8</v>
      </c>
      <c r="F2196" s="64">
        <v>0</v>
      </c>
      <c r="G2196" s="64">
        <v>0</v>
      </c>
      <c r="H2196" s="64">
        <v>0</v>
      </c>
      <c r="I2196" s="64">
        <v>0</v>
      </c>
      <c r="J2196" s="649"/>
      <c r="K2196" s="650"/>
      <c r="L2196" s="650"/>
      <c r="M2196" s="650"/>
      <c r="N2196" s="650"/>
      <c r="O2196" s="650"/>
    </row>
    <row r="2197" spans="1:15" s="212" customFormat="1" ht="25" x14ac:dyDescent="0.25">
      <c r="A2197" s="438" t="s">
        <v>441</v>
      </c>
      <c r="B2197" s="56" t="s">
        <v>21</v>
      </c>
      <c r="C2197" s="64">
        <f t="shared" si="469"/>
        <v>6.3</v>
      </c>
      <c r="D2197" s="64">
        <v>0.3</v>
      </c>
      <c r="E2197" s="64">
        <v>6</v>
      </c>
      <c r="F2197" s="64">
        <v>0</v>
      </c>
      <c r="G2197" s="64">
        <v>0</v>
      </c>
      <c r="H2197" s="64">
        <v>0</v>
      </c>
      <c r="I2197" s="64">
        <v>0</v>
      </c>
      <c r="J2197" s="649"/>
      <c r="K2197" s="650"/>
      <c r="L2197" s="650"/>
      <c r="M2197" s="650"/>
      <c r="N2197" s="650"/>
      <c r="O2197" s="650"/>
    </row>
    <row r="2198" spans="1:15" s="20" customFormat="1" x14ac:dyDescent="0.25">
      <c r="A2198" s="218"/>
      <c r="B2198" s="55" t="s">
        <v>22</v>
      </c>
      <c r="C2198" s="64">
        <f t="shared" si="469"/>
        <v>6.3</v>
      </c>
      <c r="D2198" s="64">
        <v>0.3</v>
      </c>
      <c r="E2198" s="64">
        <v>6</v>
      </c>
      <c r="F2198" s="64">
        <v>0</v>
      </c>
      <c r="G2198" s="64">
        <v>0</v>
      </c>
      <c r="H2198" s="64">
        <v>0</v>
      </c>
      <c r="I2198" s="64">
        <v>0</v>
      </c>
      <c r="J2198" s="649"/>
      <c r="K2198" s="650"/>
      <c r="L2198" s="650"/>
      <c r="M2198" s="650"/>
      <c r="N2198" s="650"/>
      <c r="O2198" s="650"/>
    </row>
    <row r="2199" spans="1:15" s="212" customFormat="1" ht="14" x14ac:dyDescent="0.25">
      <c r="A2199" s="502" t="s">
        <v>924</v>
      </c>
      <c r="B2199" s="56" t="s">
        <v>21</v>
      </c>
      <c r="C2199" s="64">
        <f t="shared" ref="C2199:C2200" si="470">D2199+E2199+F2199+G2199+H2199+I2199</f>
        <v>90</v>
      </c>
      <c r="D2199" s="64">
        <v>0</v>
      </c>
      <c r="E2199" s="64">
        <v>90</v>
      </c>
      <c r="F2199" s="64">
        <v>0</v>
      </c>
      <c r="G2199" s="64">
        <v>0</v>
      </c>
      <c r="H2199" s="64">
        <v>0</v>
      </c>
      <c r="I2199" s="64">
        <v>0</v>
      </c>
      <c r="J2199" s="649"/>
      <c r="K2199" s="650"/>
      <c r="L2199" s="650"/>
      <c r="M2199" s="650"/>
      <c r="N2199" s="650"/>
      <c r="O2199" s="650"/>
    </row>
    <row r="2200" spans="1:15" s="20" customFormat="1" x14ac:dyDescent="0.25">
      <c r="A2200" s="218"/>
      <c r="B2200" s="55" t="s">
        <v>22</v>
      </c>
      <c r="C2200" s="64">
        <f t="shared" si="470"/>
        <v>90</v>
      </c>
      <c r="D2200" s="64">
        <v>0</v>
      </c>
      <c r="E2200" s="64">
        <v>90</v>
      </c>
      <c r="F2200" s="64">
        <v>0</v>
      </c>
      <c r="G2200" s="64">
        <v>0</v>
      </c>
      <c r="H2200" s="64">
        <v>0</v>
      </c>
      <c r="I2200" s="64">
        <v>0</v>
      </c>
      <c r="J2200" s="649"/>
      <c r="K2200" s="650"/>
      <c r="L2200" s="650"/>
      <c r="M2200" s="650"/>
      <c r="N2200" s="650"/>
      <c r="O2200" s="650"/>
    </row>
    <row r="2201" spans="1:15" s="212" customFormat="1" ht="14" x14ac:dyDescent="0.25">
      <c r="A2201" s="502" t="s">
        <v>925</v>
      </c>
      <c r="B2201" s="56" t="s">
        <v>21</v>
      </c>
      <c r="C2201" s="64">
        <f t="shared" ref="C2201:C2202" si="471">D2201+E2201+F2201+G2201+H2201+I2201</f>
        <v>26</v>
      </c>
      <c r="D2201" s="64">
        <v>0</v>
      </c>
      <c r="E2201" s="64">
        <v>26</v>
      </c>
      <c r="F2201" s="64">
        <v>0</v>
      </c>
      <c r="G2201" s="64">
        <v>0</v>
      </c>
      <c r="H2201" s="64">
        <v>0</v>
      </c>
      <c r="I2201" s="64">
        <v>0</v>
      </c>
      <c r="J2201" s="649"/>
      <c r="K2201" s="650"/>
      <c r="L2201" s="650"/>
      <c r="M2201" s="650"/>
      <c r="N2201" s="650"/>
      <c r="O2201" s="650"/>
    </row>
    <row r="2202" spans="1:15" s="20" customFormat="1" x14ac:dyDescent="0.25">
      <c r="A2202" s="218"/>
      <c r="B2202" s="55" t="s">
        <v>22</v>
      </c>
      <c r="C2202" s="64">
        <f t="shared" si="471"/>
        <v>26</v>
      </c>
      <c r="D2202" s="64">
        <v>0</v>
      </c>
      <c r="E2202" s="64">
        <v>26</v>
      </c>
      <c r="F2202" s="64">
        <v>0</v>
      </c>
      <c r="G2202" s="64">
        <v>0</v>
      </c>
      <c r="H2202" s="64">
        <v>0</v>
      </c>
      <c r="I2202" s="64">
        <v>0</v>
      </c>
      <c r="J2202" s="649"/>
      <c r="K2202" s="650"/>
      <c r="L2202" s="650"/>
      <c r="M2202" s="650"/>
      <c r="N2202" s="650"/>
      <c r="O2202" s="650"/>
    </row>
    <row r="2203" spans="1:15" s="127" customFormat="1" ht="13" x14ac:dyDescent="0.3">
      <c r="A2203" s="295" t="s">
        <v>240</v>
      </c>
      <c r="B2203" s="137" t="s">
        <v>21</v>
      </c>
      <c r="C2203" s="126">
        <f>D2203+E2203+F2203+G2203+H2203+I2203</f>
        <v>225.31</v>
      </c>
      <c r="D2203" s="126">
        <f>D2205+D2207+D2209+D2211</f>
        <v>29.31</v>
      </c>
      <c r="E2203" s="126">
        <f t="shared" ref="E2203:I2204" si="472">E2205+E2207+E2209+E2211</f>
        <v>196</v>
      </c>
      <c r="F2203" s="126">
        <f t="shared" si="472"/>
        <v>0</v>
      </c>
      <c r="G2203" s="126">
        <f t="shared" si="472"/>
        <v>0</v>
      </c>
      <c r="H2203" s="126">
        <f t="shared" si="472"/>
        <v>0</v>
      </c>
      <c r="I2203" s="126">
        <f t="shared" si="472"/>
        <v>0</v>
      </c>
      <c r="J2203" s="299"/>
      <c r="K2203" s="299"/>
      <c r="L2203" s="299"/>
      <c r="M2203" s="299"/>
      <c r="N2203" s="299"/>
    </row>
    <row r="2204" spans="1:15" s="127" customFormat="1" ht="13" x14ac:dyDescent="0.3">
      <c r="A2204" s="148"/>
      <c r="B2204" s="138" t="s">
        <v>22</v>
      </c>
      <c r="C2204" s="126">
        <f>D2204+E2204+F2204+G2204+H2204+I2204</f>
        <v>225.31</v>
      </c>
      <c r="D2204" s="126">
        <f>D2206+D2208+D2210+D2212</f>
        <v>29.31</v>
      </c>
      <c r="E2204" s="126">
        <f t="shared" si="472"/>
        <v>196</v>
      </c>
      <c r="F2204" s="126">
        <f t="shared" si="472"/>
        <v>0</v>
      </c>
      <c r="G2204" s="126">
        <f t="shared" si="472"/>
        <v>0</v>
      </c>
      <c r="H2204" s="126">
        <f t="shared" si="472"/>
        <v>0</v>
      </c>
      <c r="I2204" s="126">
        <f t="shared" si="472"/>
        <v>0</v>
      </c>
      <c r="J2204" s="299"/>
      <c r="K2204" s="299"/>
      <c r="L2204" s="299"/>
      <c r="M2204" s="299"/>
      <c r="N2204" s="299"/>
    </row>
    <row r="2205" spans="1:15" s="212" customFormat="1" ht="14" x14ac:dyDescent="0.3">
      <c r="A2205" s="434" t="s">
        <v>314</v>
      </c>
      <c r="B2205" s="56" t="s">
        <v>21</v>
      </c>
      <c r="C2205" s="64">
        <f t="shared" ref="C2205:C2212" si="473">D2205+E2205+F2205+G2205+H2205+I2205</f>
        <v>18.309999999999999</v>
      </c>
      <c r="D2205" s="64">
        <v>18.309999999999999</v>
      </c>
      <c r="E2205" s="64">
        <v>0</v>
      </c>
      <c r="F2205" s="64">
        <v>0</v>
      </c>
      <c r="G2205" s="64">
        <v>0</v>
      </c>
      <c r="H2205" s="64">
        <v>0</v>
      </c>
      <c r="I2205" s="64">
        <v>0</v>
      </c>
      <c r="J2205" s="649" t="s">
        <v>473</v>
      </c>
      <c r="K2205" s="650"/>
      <c r="L2205" s="650"/>
      <c r="M2205" s="650"/>
      <c r="N2205" s="650"/>
      <c r="O2205" s="650"/>
    </row>
    <row r="2206" spans="1:15" s="20" customFormat="1" x14ac:dyDescent="0.25">
      <c r="A2206" s="218"/>
      <c r="B2206" s="55" t="s">
        <v>22</v>
      </c>
      <c r="C2206" s="64">
        <f t="shared" si="473"/>
        <v>18.309999999999999</v>
      </c>
      <c r="D2206" s="64">
        <v>18.309999999999999</v>
      </c>
      <c r="E2206" s="64">
        <v>0</v>
      </c>
      <c r="F2206" s="64">
        <v>0</v>
      </c>
      <c r="G2206" s="64">
        <v>0</v>
      </c>
      <c r="H2206" s="64">
        <v>0</v>
      </c>
      <c r="I2206" s="64">
        <v>0</v>
      </c>
      <c r="J2206" s="649"/>
      <c r="K2206" s="650"/>
      <c r="L2206" s="650"/>
      <c r="M2206" s="650"/>
      <c r="N2206" s="650"/>
      <c r="O2206" s="650"/>
    </row>
    <row r="2207" spans="1:15" s="212" customFormat="1" ht="14" x14ac:dyDescent="0.3">
      <c r="A2207" s="434" t="s">
        <v>315</v>
      </c>
      <c r="B2207" s="56" t="s">
        <v>21</v>
      </c>
      <c r="C2207" s="64">
        <f t="shared" si="473"/>
        <v>175</v>
      </c>
      <c r="D2207" s="64">
        <v>0</v>
      </c>
      <c r="E2207" s="64">
        <v>175</v>
      </c>
      <c r="F2207" s="64">
        <v>0</v>
      </c>
      <c r="G2207" s="64">
        <v>0</v>
      </c>
      <c r="H2207" s="64">
        <v>0</v>
      </c>
      <c r="I2207" s="64">
        <v>0</v>
      </c>
      <c r="J2207" s="649" t="s">
        <v>474</v>
      </c>
      <c r="K2207" s="650"/>
      <c r="L2207" s="650"/>
      <c r="M2207" s="650"/>
      <c r="N2207" s="650"/>
      <c r="O2207" s="650"/>
    </row>
    <row r="2208" spans="1:15" s="20" customFormat="1" x14ac:dyDescent="0.25">
      <c r="A2208" s="218"/>
      <c r="B2208" s="55" t="s">
        <v>22</v>
      </c>
      <c r="C2208" s="64">
        <f t="shared" si="473"/>
        <v>175</v>
      </c>
      <c r="D2208" s="64">
        <v>0</v>
      </c>
      <c r="E2208" s="64">
        <v>175</v>
      </c>
      <c r="F2208" s="64">
        <v>0</v>
      </c>
      <c r="G2208" s="64">
        <v>0</v>
      </c>
      <c r="H2208" s="64">
        <v>0</v>
      </c>
      <c r="I2208" s="64">
        <v>0</v>
      </c>
      <c r="J2208" s="649"/>
      <c r="K2208" s="650"/>
      <c r="L2208" s="650"/>
      <c r="M2208" s="650"/>
      <c r="N2208" s="650"/>
      <c r="O2208" s="650"/>
    </row>
    <row r="2209" spans="1:15" s="212" customFormat="1" ht="14" x14ac:dyDescent="0.3">
      <c r="A2209" s="435" t="s">
        <v>402</v>
      </c>
      <c r="B2209" s="56" t="s">
        <v>21</v>
      </c>
      <c r="C2209" s="64">
        <f t="shared" si="473"/>
        <v>11</v>
      </c>
      <c r="D2209" s="64">
        <v>11</v>
      </c>
      <c r="E2209" s="64">
        <v>0</v>
      </c>
      <c r="F2209" s="64">
        <v>0</v>
      </c>
      <c r="G2209" s="64">
        <v>0</v>
      </c>
      <c r="H2209" s="64">
        <v>0</v>
      </c>
      <c r="I2209" s="64">
        <v>0</v>
      </c>
      <c r="J2209" s="649" t="s">
        <v>475</v>
      </c>
      <c r="K2209" s="650"/>
      <c r="L2209" s="650"/>
      <c r="M2209" s="650"/>
      <c r="N2209" s="650"/>
      <c r="O2209" s="650"/>
    </row>
    <row r="2210" spans="1:15" s="20" customFormat="1" x14ac:dyDescent="0.25">
      <c r="A2210" s="218"/>
      <c r="B2210" s="55" t="s">
        <v>22</v>
      </c>
      <c r="C2210" s="64">
        <f t="shared" si="473"/>
        <v>11</v>
      </c>
      <c r="D2210" s="64">
        <v>11</v>
      </c>
      <c r="E2210" s="64">
        <v>0</v>
      </c>
      <c r="F2210" s="64">
        <v>0</v>
      </c>
      <c r="G2210" s="64">
        <v>0</v>
      </c>
      <c r="H2210" s="64">
        <v>0</v>
      </c>
      <c r="I2210" s="64">
        <v>0</v>
      </c>
      <c r="J2210" s="649"/>
      <c r="K2210" s="650"/>
      <c r="L2210" s="650"/>
      <c r="M2210" s="650"/>
      <c r="N2210" s="650"/>
      <c r="O2210" s="650"/>
    </row>
    <row r="2211" spans="1:15" s="212" customFormat="1" ht="30" customHeight="1" x14ac:dyDescent="0.25">
      <c r="A2211" s="433" t="s">
        <v>472</v>
      </c>
      <c r="B2211" s="56" t="s">
        <v>21</v>
      </c>
      <c r="C2211" s="64">
        <f t="shared" si="473"/>
        <v>21</v>
      </c>
      <c r="D2211" s="64">
        <v>0</v>
      </c>
      <c r="E2211" s="64">
        <v>21</v>
      </c>
      <c r="F2211" s="64">
        <v>0</v>
      </c>
      <c r="G2211" s="64">
        <v>0</v>
      </c>
      <c r="H2211" s="64">
        <v>0</v>
      </c>
      <c r="I2211" s="64">
        <v>0</v>
      </c>
      <c r="J2211" s="649"/>
      <c r="K2211" s="650"/>
      <c r="L2211" s="650"/>
      <c r="M2211" s="650"/>
      <c r="N2211" s="650"/>
      <c r="O2211" s="650"/>
    </row>
    <row r="2212" spans="1:15" s="20" customFormat="1" x14ac:dyDescent="0.25">
      <c r="A2212" s="218"/>
      <c r="B2212" s="55" t="s">
        <v>22</v>
      </c>
      <c r="C2212" s="64">
        <f t="shared" si="473"/>
        <v>21</v>
      </c>
      <c r="D2212" s="64">
        <v>0</v>
      </c>
      <c r="E2212" s="64">
        <v>21</v>
      </c>
      <c r="F2212" s="64">
        <v>0</v>
      </c>
      <c r="G2212" s="64">
        <v>0</v>
      </c>
      <c r="H2212" s="64">
        <v>0</v>
      </c>
      <c r="I2212" s="64">
        <v>0</v>
      </c>
      <c r="J2212" s="649"/>
      <c r="K2212" s="650"/>
      <c r="L2212" s="650"/>
      <c r="M2212" s="650"/>
      <c r="N2212" s="650"/>
      <c r="O2212" s="650"/>
    </row>
    <row r="2213" spans="1:15" s="127" customFormat="1" ht="13" x14ac:dyDescent="0.3">
      <c r="A2213" s="230" t="s">
        <v>230</v>
      </c>
      <c r="B2213" s="137" t="s">
        <v>21</v>
      </c>
      <c r="C2213" s="126">
        <f>D2213+E2213+F2213+G2213+H2213+I2213</f>
        <v>180</v>
      </c>
      <c r="D2213" s="126">
        <f>D2215+D2217+D2219</f>
        <v>0</v>
      </c>
      <c r="E2213" s="126">
        <f t="shared" ref="E2213:I2214" si="474">E2215+E2217+E2219</f>
        <v>180</v>
      </c>
      <c r="F2213" s="126">
        <f t="shared" si="474"/>
        <v>0</v>
      </c>
      <c r="G2213" s="126">
        <f t="shared" si="474"/>
        <v>0</v>
      </c>
      <c r="H2213" s="126">
        <f t="shared" si="474"/>
        <v>0</v>
      </c>
      <c r="I2213" s="126">
        <f t="shared" si="474"/>
        <v>0</v>
      </c>
      <c r="J2213" s="299"/>
      <c r="K2213" s="299"/>
      <c r="L2213" s="299"/>
      <c r="M2213" s="299"/>
      <c r="N2213" s="299"/>
    </row>
    <row r="2214" spans="1:15" s="127" customFormat="1" ht="13" x14ac:dyDescent="0.3">
      <c r="A2214" s="148"/>
      <c r="B2214" s="138" t="s">
        <v>22</v>
      </c>
      <c r="C2214" s="126">
        <f>D2214+E2214+F2214+G2214+H2214+I2214</f>
        <v>180</v>
      </c>
      <c r="D2214" s="126">
        <f>D2216+D2218+D2220</f>
        <v>0</v>
      </c>
      <c r="E2214" s="126">
        <f t="shared" si="474"/>
        <v>180</v>
      </c>
      <c r="F2214" s="126">
        <f t="shared" si="474"/>
        <v>0</v>
      </c>
      <c r="G2214" s="126">
        <f t="shared" si="474"/>
        <v>0</v>
      </c>
      <c r="H2214" s="126">
        <f t="shared" si="474"/>
        <v>0</v>
      </c>
      <c r="I2214" s="126">
        <f t="shared" si="474"/>
        <v>0</v>
      </c>
      <c r="J2214" s="299"/>
      <c r="K2214" s="299"/>
      <c r="L2214" s="299"/>
      <c r="M2214" s="299"/>
      <c r="N2214" s="299"/>
    </row>
    <row r="2215" spans="1:15" s="212" customFormat="1" ht="14" x14ac:dyDescent="0.3">
      <c r="A2215" s="307" t="s">
        <v>631</v>
      </c>
      <c r="B2215" s="56" t="s">
        <v>21</v>
      </c>
      <c r="C2215" s="64">
        <f t="shared" ref="C2215:C2220" si="475">D2215+E2215+F2215+G2215+H2215+I2215</f>
        <v>0</v>
      </c>
      <c r="D2215" s="64">
        <v>0</v>
      </c>
      <c r="E2215" s="64">
        <f>150-150</f>
        <v>0</v>
      </c>
      <c r="F2215" s="64">
        <v>0</v>
      </c>
      <c r="G2215" s="64">
        <v>0</v>
      </c>
      <c r="H2215" s="64">
        <v>0</v>
      </c>
      <c r="I2215" s="64">
        <v>0</v>
      </c>
      <c r="J2215" s="649"/>
      <c r="K2215" s="650"/>
      <c r="L2215" s="650"/>
      <c r="M2215" s="650"/>
      <c r="N2215" s="650"/>
      <c r="O2215" s="650"/>
    </row>
    <row r="2216" spans="1:15" s="20" customFormat="1" x14ac:dyDescent="0.25">
      <c r="A2216" s="218"/>
      <c r="B2216" s="55" t="s">
        <v>22</v>
      </c>
      <c r="C2216" s="64">
        <f t="shared" si="475"/>
        <v>0</v>
      </c>
      <c r="D2216" s="64">
        <v>0</v>
      </c>
      <c r="E2216" s="64">
        <f>150-150</f>
        <v>0</v>
      </c>
      <c r="F2216" s="64">
        <v>0</v>
      </c>
      <c r="G2216" s="64">
        <v>0</v>
      </c>
      <c r="H2216" s="64">
        <v>0</v>
      </c>
      <c r="I2216" s="64">
        <v>0</v>
      </c>
      <c r="J2216" s="649"/>
      <c r="K2216" s="650"/>
      <c r="L2216" s="650"/>
      <c r="M2216" s="650"/>
      <c r="N2216" s="650"/>
      <c r="O2216" s="650"/>
    </row>
    <row r="2217" spans="1:15" s="212" customFormat="1" ht="14" x14ac:dyDescent="0.3">
      <c r="A2217" s="307" t="s">
        <v>632</v>
      </c>
      <c r="B2217" s="56" t="s">
        <v>21</v>
      </c>
      <c r="C2217" s="64">
        <f t="shared" si="475"/>
        <v>0</v>
      </c>
      <c r="D2217" s="64">
        <v>0</v>
      </c>
      <c r="E2217" s="64">
        <f>30-30</f>
        <v>0</v>
      </c>
      <c r="F2217" s="64">
        <v>0</v>
      </c>
      <c r="G2217" s="64">
        <v>0</v>
      </c>
      <c r="H2217" s="64">
        <v>0</v>
      </c>
      <c r="I2217" s="64">
        <v>0</v>
      </c>
      <c r="J2217" s="649"/>
      <c r="K2217" s="650"/>
      <c r="L2217" s="650"/>
      <c r="M2217" s="650"/>
      <c r="N2217" s="650"/>
      <c r="O2217" s="650"/>
    </row>
    <row r="2218" spans="1:15" s="20" customFormat="1" x14ac:dyDescent="0.25">
      <c r="A2218" s="218"/>
      <c r="B2218" s="55" t="s">
        <v>22</v>
      </c>
      <c r="C2218" s="64">
        <f t="shared" si="475"/>
        <v>0</v>
      </c>
      <c r="D2218" s="64">
        <v>0</v>
      </c>
      <c r="E2218" s="64">
        <f>30-30</f>
        <v>0</v>
      </c>
      <c r="F2218" s="64">
        <v>0</v>
      </c>
      <c r="G2218" s="64">
        <v>0</v>
      </c>
      <c r="H2218" s="64">
        <v>0</v>
      </c>
      <c r="I2218" s="64">
        <v>0</v>
      </c>
      <c r="J2218" s="649"/>
      <c r="K2218" s="650"/>
      <c r="L2218" s="650"/>
      <c r="M2218" s="650"/>
      <c r="N2218" s="650"/>
      <c r="O2218" s="650"/>
    </row>
    <row r="2219" spans="1:15" s="212" customFormat="1" ht="25" x14ac:dyDescent="0.25">
      <c r="A2219" s="554" t="s">
        <v>822</v>
      </c>
      <c r="B2219" s="56" t="s">
        <v>21</v>
      </c>
      <c r="C2219" s="64">
        <f t="shared" si="475"/>
        <v>180</v>
      </c>
      <c r="D2219" s="64">
        <v>0</v>
      </c>
      <c r="E2219" s="64">
        <v>180</v>
      </c>
      <c r="F2219" s="64">
        <v>0</v>
      </c>
      <c r="G2219" s="64">
        <v>0</v>
      </c>
      <c r="H2219" s="64">
        <v>0</v>
      </c>
      <c r="I2219" s="64">
        <v>0</v>
      </c>
      <c r="J2219" s="649"/>
      <c r="K2219" s="650"/>
      <c r="L2219" s="650"/>
      <c r="M2219" s="650"/>
      <c r="N2219" s="650"/>
      <c r="O2219" s="650"/>
    </row>
    <row r="2220" spans="1:15" s="20" customFormat="1" x14ac:dyDescent="0.25">
      <c r="A2220" s="218"/>
      <c r="B2220" s="55" t="s">
        <v>22</v>
      </c>
      <c r="C2220" s="64">
        <f t="shared" si="475"/>
        <v>180</v>
      </c>
      <c r="D2220" s="64">
        <v>0</v>
      </c>
      <c r="E2220" s="64">
        <v>180</v>
      </c>
      <c r="F2220" s="64">
        <v>0</v>
      </c>
      <c r="G2220" s="64">
        <v>0</v>
      </c>
      <c r="H2220" s="64">
        <v>0</v>
      </c>
      <c r="I2220" s="64">
        <v>0</v>
      </c>
      <c r="J2220" s="649"/>
      <c r="K2220" s="650"/>
      <c r="L2220" s="650"/>
      <c r="M2220" s="650"/>
      <c r="N2220" s="650"/>
      <c r="O2220" s="650"/>
    </row>
    <row r="2221" spans="1:15" s="127" customFormat="1" ht="14" x14ac:dyDescent="0.3">
      <c r="A2221" s="366" t="s">
        <v>392</v>
      </c>
      <c r="B2221" s="137" t="s">
        <v>21</v>
      </c>
      <c r="C2221" s="126">
        <f>D2221+E2221+F2221+G2221+H2221+I2221</f>
        <v>457</v>
      </c>
      <c r="D2221" s="126">
        <f>D2223+D2225+D2227</f>
        <v>27</v>
      </c>
      <c r="E2221" s="126">
        <f t="shared" ref="E2221:I2222" si="476">E2223+E2225+E2227</f>
        <v>430</v>
      </c>
      <c r="F2221" s="126">
        <f t="shared" si="476"/>
        <v>0</v>
      </c>
      <c r="G2221" s="126">
        <f t="shared" si="476"/>
        <v>0</v>
      </c>
      <c r="H2221" s="126">
        <f t="shared" si="476"/>
        <v>0</v>
      </c>
      <c r="I2221" s="126">
        <f t="shared" si="476"/>
        <v>0</v>
      </c>
      <c r="J2221" s="299"/>
      <c r="K2221" s="299"/>
      <c r="L2221" s="299"/>
      <c r="M2221" s="299"/>
      <c r="N2221" s="299"/>
    </row>
    <row r="2222" spans="1:15" s="127" customFormat="1" ht="13" x14ac:dyDescent="0.3">
      <c r="A2222" s="148"/>
      <c r="B2222" s="138" t="s">
        <v>22</v>
      </c>
      <c r="C2222" s="126">
        <f>D2222+E2222+F2222+G2222+H2222+I2222</f>
        <v>457</v>
      </c>
      <c r="D2222" s="126">
        <f>D2224+D2226+D2228</f>
        <v>27</v>
      </c>
      <c r="E2222" s="126">
        <f t="shared" si="476"/>
        <v>430</v>
      </c>
      <c r="F2222" s="126">
        <f t="shared" si="476"/>
        <v>0</v>
      </c>
      <c r="G2222" s="126">
        <f t="shared" si="476"/>
        <v>0</v>
      </c>
      <c r="H2222" s="126">
        <f t="shared" si="476"/>
        <v>0</v>
      </c>
      <c r="I2222" s="126">
        <f t="shared" si="476"/>
        <v>0</v>
      </c>
      <c r="J2222" s="299"/>
      <c r="K2222" s="299"/>
      <c r="L2222" s="299"/>
      <c r="M2222" s="299"/>
      <c r="N2222" s="299"/>
    </row>
    <row r="2223" spans="1:15" s="212" customFormat="1" ht="25" x14ac:dyDescent="0.25">
      <c r="A2223" s="358" t="s">
        <v>393</v>
      </c>
      <c r="B2223" s="56" t="s">
        <v>21</v>
      </c>
      <c r="C2223" s="64">
        <f t="shared" ref="C2223:C2238" si="477">D2223+E2223+F2223+G2223+H2223+I2223</f>
        <v>27</v>
      </c>
      <c r="D2223" s="64">
        <v>27</v>
      </c>
      <c r="E2223" s="64">
        <v>0</v>
      </c>
      <c r="F2223" s="64">
        <v>0</v>
      </c>
      <c r="G2223" s="64">
        <v>0</v>
      </c>
      <c r="H2223" s="64">
        <v>0</v>
      </c>
      <c r="I2223" s="64">
        <v>0</v>
      </c>
      <c r="J2223" s="649"/>
      <c r="K2223" s="650"/>
      <c r="L2223" s="650"/>
      <c r="M2223" s="650"/>
      <c r="N2223" s="650"/>
      <c r="O2223" s="650"/>
    </row>
    <row r="2224" spans="1:15" s="20" customFormat="1" x14ac:dyDescent="0.25">
      <c r="A2224" s="218"/>
      <c r="B2224" s="55" t="s">
        <v>22</v>
      </c>
      <c r="C2224" s="64">
        <f t="shared" si="477"/>
        <v>27</v>
      </c>
      <c r="D2224" s="64">
        <v>27</v>
      </c>
      <c r="E2224" s="64">
        <v>0</v>
      </c>
      <c r="F2224" s="64">
        <v>0</v>
      </c>
      <c r="G2224" s="64">
        <v>0</v>
      </c>
      <c r="H2224" s="64">
        <v>0</v>
      </c>
      <c r="I2224" s="64">
        <v>0</v>
      </c>
      <c r="J2224" s="649"/>
      <c r="K2224" s="650"/>
      <c r="L2224" s="650"/>
      <c r="M2224" s="650"/>
      <c r="N2224" s="650"/>
      <c r="O2224" s="650"/>
    </row>
    <row r="2225" spans="1:16" s="212" customFormat="1" ht="25.5" customHeight="1" x14ac:dyDescent="0.25">
      <c r="A2225" s="543" t="s">
        <v>769</v>
      </c>
      <c r="B2225" s="56" t="s">
        <v>21</v>
      </c>
      <c r="C2225" s="64">
        <f t="shared" si="477"/>
        <v>350</v>
      </c>
      <c r="D2225" s="64">
        <v>0</v>
      </c>
      <c r="E2225" s="64">
        <v>350</v>
      </c>
      <c r="F2225" s="64">
        <v>0</v>
      </c>
      <c r="G2225" s="64">
        <v>0</v>
      </c>
      <c r="H2225" s="64">
        <v>0</v>
      </c>
      <c r="I2225" s="64">
        <v>0</v>
      </c>
      <c r="J2225" s="649"/>
      <c r="K2225" s="650"/>
      <c r="L2225" s="650"/>
      <c r="M2225" s="650"/>
      <c r="N2225" s="650"/>
      <c r="O2225" s="650"/>
    </row>
    <row r="2226" spans="1:16" s="20" customFormat="1" x14ac:dyDescent="0.25">
      <c r="A2226" s="218"/>
      <c r="B2226" s="55" t="s">
        <v>22</v>
      </c>
      <c r="C2226" s="64">
        <f t="shared" si="477"/>
        <v>350</v>
      </c>
      <c r="D2226" s="64">
        <v>0</v>
      </c>
      <c r="E2226" s="64">
        <v>350</v>
      </c>
      <c r="F2226" s="64">
        <v>0</v>
      </c>
      <c r="G2226" s="64">
        <v>0</v>
      </c>
      <c r="H2226" s="64">
        <v>0</v>
      </c>
      <c r="I2226" s="64">
        <v>0</v>
      </c>
      <c r="J2226" s="649"/>
      <c r="K2226" s="650"/>
      <c r="L2226" s="650"/>
      <c r="M2226" s="650"/>
      <c r="N2226" s="650"/>
      <c r="O2226" s="650"/>
    </row>
    <row r="2227" spans="1:16" s="212" customFormat="1" ht="25.5" customHeight="1" x14ac:dyDescent="0.25">
      <c r="A2227" s="562" t="s">
        <v>875</v>
      </c>
      <c r="B2227" s="56" t="s">
        <v>21</v>
      </c>
      <c r="C2227" s="64">
        <f t="shared" si="477"/>
        <v>80</v>
      </c>
      <c r="D2227" s="64">
        <v>0</v>
      </c>
      <c r="E2227" s="64">
        <v>80</v>
      </c>
      <c r="F2227" s="64">
        <v>0</v>
      </c>
      <c r="G2227" s="64">
        <v>0</v>
      </c>
      <c r="H2227" s="64">
        <v>0</v>
      </c>
      <c r="I2227" s="64">
        <v>0</v>
      </c>
      <c r="J2227" s="649"/>
      <c r="K2227" s="650"/>
      <c r="L2227" s="650"/>
      <c r="M2227" s="650"/>
      <c r="N2227" s="650"/>
      <c r="O2227" s="650"/>
    </row>
    <row r="2228" spans="1:16" s="20" customFormat="1" x14ac:dyDescent="0.25">
      <c r="A2228" s="218"/>
      <c r="B2228" s="55" t="s">
        <v>22</v>
      </c>
      <c r="C2228" s="64">
        <f t="shared" si="477"/>
        <v>80</v>
      </c>
      <c r="D2228" s="64">
        <v>0</v>
      </c>
      <c r="E2228" s="64">
        <v>80</v>
      </c>
      <c r="F2228" s="64">
        <v>0</v>
      </c>
      <c r="G2228" s="64">
        <v>0</v>
      </c>
      <c r="H2228" s="64">
        <v>0</v>
      </c>
      <c r="I2228" s="64">
        <v>0</v>
      </c>
      <c r="J2228" s="649"/>
      <c r="K2228" s="650"/>
      <c r="L2228" s="650"/>
      <c r="M2228" s="650"/>
      <c r="N2228" s="650"/>
      <c r="O2228" s="650"/>
    </row>
    <row r="2229" spans="1:16" s="127" customFormat="1" ht="26" x14ac:dyDescent="0.3">
      <c r="A2229" s="149" t="s">
        <v>470</v>
      </c>
      <c r="B2229" s="137" t="s">
        <v>21</v>
      </c>
      <c r="C2229" s="126">
        <f t="shared" si="477"/>
        <v>41</v>
      </c>
      <c r="D2229" s="126">
        <f>D2231+D2233</f>
        <v>0</v>
      </c>
      <c r="E2229" s="126">
        <f t="shared" ref="E2229:I2230" si="478">E2231+E2233</f>
        <v>41</v>
      </c>
      <c r="F2229" s="126">
        <f t="shared" si="478"/>
        <v>0</v>
      </c>
      <c r="G2229" s="126">
        <f t="shared" si="478"/>
        <v>0</v>
      </c>
      <c r="H2229" s="126">
        <f t="shared" si="478"/>
        <v>0</v>
      </c>
      <c r="I2229" s="126">
        <f t="shared" si="478"/>
        <v>0</v>
      </c>
    </row>
    <row r="2230" spans="1:16" s="127" customFormat="1" ht="13" x14ac:dyDescent="0.3">
      <c r="A2230" s="148"/>
      <c r="B2230" s="138" t="s">
        <v>22</v>
      </c>
      <c r="C2230" s="126">
        <f t="shared" si="477"/>
        <v>41</v>
      </c>
      <c r="D2230" s="126">
        <f>D2232+D2234</f>
        <v>0</v>
      </c>
      <c r="E2230" s="126">
        <f t="shared" si="478"/>
        <v>41</v>
      </c>
      <c r="F2230" s="126">
        <f t="shared" si="478"/>
        <v>0</v>
      </c>
      <c r="G2230" s="126">
        <f t="shared" si="478"/>
        <v>0</v>
      </c>
      <c r="H2230" s="126">
        <f t="shared" si="478"/>
        <v>0</v>
      </c>
      <c r="I2230" s="126">
        <f t="shared" si="478"/>
        <v>0</v>
      </c>
    </row>
    <row r="2231" spans="1:16" s="211" customFormat="1" ht="14" x14ac:dyDescent="0.3">
      <c r="A2231" s="442" t="s">
        <v>471</v>
      </c>
      <c r="B2231" s="430" t="s">
        <v>21</v>
      </c>
      <c r="C2231" s="84">
        <f t="shared" si="477"/>
        <v>11</v>
      </c>
      <c r="D2231" s="72">
        <v>0</v>
      </c>
      <c r="E2231" s="72">
        <v>11</v>
      </c>
      <c r="F2231" s="72">
        <v>0</v>
      </c>
      <c r="G2231" s="72">
        <v>0</v>
      </c>
      <c r="H2231" s="72">
        <v>0</v>
      </c>
      <c r="I2231" s="72">
        <v>0</v>
      </c>
      <c r="J2231" s="645"/>
      <c r="K2231" s="646"/>
      <c r="L2231" s="646"/>
      <c r="M2231" s="646"/>
      <c r="N2231" s="646"/>
      <c r="O2231" s="604"/>
      <c r="P2231" s="604"/>
    </row>
    <row r="2232" spans="1:16" s="211" customFormat="1" x14ac:dyDescent="0.25">
      <c r="A2232" s="266"/>
      <c r="B2232" s="221" t="s">
        <v>22</v>
      </c>
      <c r="C2232" s="84">
        <f t="shared" si="477"/>
        <v>11</v>
      </c>
      <c r="D2232" s="72">
        <v>0</v>
      </c>
      <c r="E2232" s="72">
        <v>11</v>
      </c>
      <c r="F2232" s="72">
        <v>0</v>
      </c>
      <c r="G2232" s="72">
        <v>0</v>
      </c>
      <c r="H2232" s="72">
        <v>0</v>
      </c>
      <c r="I2232" s="72">
        <v>0</v>
      </c>
      <c r="J2232" s="645"/>
      <c r="K2232" s="646"/>
      <c r="L2232" s="646"/>
      <c r="M2232" s="646"/>
      <c r="N2232" s="646"/>
      <c r="O2232" s="604"/>
      <c r="P2232" s="604"/>
    </row>
    <row r="2233" spans="1:16" s="211" customFormat="1" ht="14" x14ac:dyDescent="0.25">
      <c r="A2233" s="448" t="s">
        <v>756</v>
      </c>
      <c r="B2233" s="430" t="s">
        <v>21</v>
      </c>
      <c r="C2233" s="84">
        <f t="shared" si="477"/>
        <v>30</v>
      </c>
      <c r="D2233" s="72">
        <v>0</v>
      </c>
      <c r="E2233" s="72">
        <v>30</v>
      </c>
      <c r="F2233" s="72">
        <v>0</v>
      </c>
      <c r="G2233" s="72">
        <v>0</v>
      </c>
      <c r="H2233" s="72">
        <v>0</v>
      </c>
      <c r="I2233" s="72">
        <v>0</v>
      </c>
      <c r="J2233" s="645"/>
      <c r="K2233" s="646"/>
      <c r="L2233" s="646"/>
      <c r="M2233" s="646"/>
      <c r="N2233" s="646"/>
      <c r="O2233" s="604"/>
      <c r="P2233" s="604"/>
    </row>
    <row r="2234" spans="1:16" s="211" customFormat="1" x14ac:dyDescent="0.25">
      <c r="A2234" s="266"/>
      <c r="B2234" s="221" t="s">
        <v>22</v>
      </c>
      <c r="C2234" s="84">
        <f t="shared" si="477"/>
        <v>30</v>
      </c>
      <c r="D2234" s="72">
        <v>0</v>
      </c>
      <c r="E2234" s="72">
        <v>30</v>
      </c>
      <c r="F2234" s="72">
        <v>0</v>
      </c>
      <c r="G2234" s="72">
        <v>0</v>
      </c>
      <c r="H2234" s="72">
        <v>0</v>
      </c>
      <c r="I2234" s="72">
        <v>0</v>
      </c>
      <c r="J2234" s="645"/>
      <c r="K2234" s="646"/>
      <c r="L2234" s="646"/>
      <c r="M2234" s="646"/>
      <c r="N2234" s="646"/>
      <c r="O2234" s="604"/>
      <c r="P2234" s="604"/>
    </row>
    <row r="2235" spans="1:16" s="127" customFormat="1" ht="28" x14ac:dyDescent="0.3">
      <c r="A2235" s="585" t="s">
        <v>913</v>
      </c>
      <c r="B2235" s="137" t="s">
        <v>21</v>
      </c>
      <c r="C2235" s="126">
        <f t="shared" si="477"/>
        <v>1249</v>
      </c>
      <c r="D2235" s="126">
        <f>D2237</f>
        <v>0</v>
      </c>
      <c r="E2235" s="126">
        <f t="shared" ref="E2235:I2236" si="479">E2237</f>
        <v>1249</v>
      </c>
      <c r="F2235" s="126">
        <f t="shared" si="479"/>
        <v>0</v>
      </c>
      <c r="G2235" s="126">
        <f t="shared" si="479"/>
        <v>0</v>
      </c>
      <c r="H2235" s="126">
        <f t="shared" si="479"/>
        <v>0</v>
      </c>
      <c r="I2235" s="126">
        <f t="shared" si="479"/>
        <v>0</v>
      </c>
    </row>
    <row r="2236" spans="1:16" s="127" customFormat="1" ht="13" x14ac:dyDescent="0.3">
      <c r="A2236" s="148"/>
      <c r="B2236" s="138" t="s">
        <v>22</v>
      </c>
      <c r="C2236" s="126">
        <f t="shared" si="477"/>
        <v>1249</v>
      </c>
      <c r="D2236" s="126">
        <f>D2238</f>
        <v>0</v>
      </c>
      <c r="E2236" s="126">
        <f t="shared" si="479"/>
        <v>1249</v>
      </c>
      <c r="F2236" s="126">
        <f t="shared" si="479"/>
        <v>0</v>
      </c>
      <c r="G2236" s="126">
        <f t="shared" si="479"/>
        <v>0</v>
      </c>
      <c r="H2236" s="126">
        <f t="shared" si="479"/>
        <v>0</v>
      </c>
      <c r="I2236" s="126">
        <f t="shared" si="479"/>
        <v>0</v>
      </c>
    </row>
    <row r="2237" spans="1:16" s="211" customFormat="1" ht="28" x14ac:dyDescent="0.25">
      <c r="A2237" s="448" t="s">
        <v>914</v>
      </c>
      <c r="B2237" s="430" t="s">
        <v>21</v>
      </c>
      <c r="C2237" s="84">
        <f t="shared" si="477"/>
        <v>1249</v>
      </c>
      <c r="D2237" s="72">
        <v>0</v>
      </c>
      <c r="E2237" s="72">
        <v>1249</v>
      </c>
      <c r="F2237" s="72">
        <v>0</v>
      </c>
      <c r="G2237" s="72">
        <v>0</v>
      </c>
      <c r="H2237" s="72">
        <v>0</v>
      </c>
      <c r="I2237" s="72">
        <v>0</v>
      </c>
      <c r="J2237" s="645"/>
      <c r="K2237" s="646"/>
      <c r="L2237" s="646"/>
      <c r="M2237" s="646"/>
      <c r="N2237" s="646"/>
      <c r="O2237" s="604"/>
      <c r="P2237" s="604"/>
    </row>
    <row r="2238" spans="1:16" s="211" customFormat="1" x14ac:dyDescent="0.25">
      <c r="A2238" s="266"/>
      <c r="B2238" s="221" t="s">
        <v>22</v>
      </c>
      <c r="C2238" s="84">
        <f t="shared" si="477"/>
        <v>1249</v>
      </c>
      <c r="D2238" s="72">
        <v>0</v>
      </c>
      <c r="E2238" s="72">
        <v>1249</v>
      </c>
      <c r="F2238" s="72">
        <v>0</v>
      </c>
      <c r="G2238" s="72">
        <v>0</v>
      </c>
      <c r="H2238" s="72">
        <v>0</v>
      </c>
      <c r="I2238" s="72">
        <v>0</v>
      </c>
      <c r="J2238" s="645"/>
      <c r="K2238" s="646"/>
      <c r="L2238" s="646"/>
      <c r="M2238" s="646"/>
      <c r="N2238" s="646"/>
      <c r="O2238" s="604"/>
      <c r="P2238" s="604"/>
    </row>
    <row r="2239" spans="1:16" s="95" customFormat="1" ht="13" x14ac:dyDescent="0.3">
      <c r="A2239" s="47" t="s">
        <v>62</v>
      </c>
      <c r="B2239" s="153" t="s">
        <v>21</v>
      </c>
      <c r="C2239" s="131">
        <f t="shared" si="452"/>
        <v>9035.41</v>
      </c>
      <c r="D2239" s="131">
        <f t="shared" ref="D2239:I2240" si="480">D2241+D2247+D2257+D2261</f>
        <v>823.41000000000008</v>
      </c>
      <c r="E2239" s="131">
        <f t="shared" si="480"/>
        <v>8166</v>
      </c>
      <c r="F2239" s="131">
        <f t="shared" si="480"/>
        <v>0</v>
      </c>
      <c r="G2239" s="131">
        <f t="shared" si="480"/>
        <v>0</v>
      </c>
      <c r="H2239" s="131">
        <f t="shared" si="480"/>
        <v>0</v>
      </c>
      <c r="I2239" s="131">
        <f t="shared" si="480"/>
        <v>46</v>
      </c>
      <c r="J2239" s="299"/>
      <c r="K2239" s="299"/>
      <c r="L2239" s="299"/>
      <c r="M2239" s="299"/>
      <c r="N2239" s="299"/>
    </row>
    <row r="2240" spans="1:16" s="95" customFormat="1" ht="13" x14ac:dyDescent="0.3">
      <c r="A2240" s="132"/>
      <c r="B2240" s="140" t="s">
        <v>22</v>
      </c>
      <c r="C2240" s="131">
        <f t="shared" si="452"/>
        <v>9035.41</v>
      </c>
      <c r="D2240" s="131">
        <f t="shared" si="480"/>
        <v>823.41000000000008</v>
      </c>
      <c r="E2240" s="131">
        <f t="shared" si="480"/>
        <v>8166</v>
      </c>
      <c r="F2240" s="131">
        <f t="shared" si="480"/>
        <v>0</v>
      </c>
      <c r="G2240" s="131">
        <f t="shared" si="480"/>
        <v>0</v>
      </c>
      <c r="H2240" s="131">
        <f t="shared" si="480"/>
        <v>0</v>
      </c>
      <c r="I2240" s="131">
        <f t="shared" si="480"/>
        <v>46</v>
      </c>
    </row>
    <row r="2241" spans="1:16" s="95" customFormat="1" ht="13" x14ac:dyDescent="0.3">
      <c r="A2241" s="96" t="s">
        <v>65</v>
      </c>
      <c r="B2241" s="153" t="s">
        <v>21</v>
      </c>
      <c r="C2241" s="131">
        <f t="shared" si="452"/>
        <v>523</v>
      </c>
      <c r="D2241" s="131">
        <f>D2243+D2245</f>
        <v>279</v>
      </c>
      <c r="E2241" s="131">
        <f t="shared" ref="E2241:I2242" si="481">E2243+E2245</f>
        <v>198</v>
      </c>
      <c r="F2241" s="131">
        <f t="shared" si="481"/>
        <v>0</v>
      </c>
      <c r="G2241" s="131">
        <f t="shared" si="481"/>
        <v>0</v>
      </c>
      <c r="H2241" s="131">
        <f t="shared" si="481"/>
        <v>0</v>
      </c>
      <c r="I2241" s="131">
        <f t="shared" si="481"/>
        <v>46</v>
      </c>
    </row>
    <row r="2242" spans="1:16" s="95" customFormat="1" ht="13" x14ac:dyDescent="0.3">
      <c r="A2242" s="163"/>
      <c r="B2242" s="140" t="s">
        <v>22</v>
      </c>
      <c r="C2242" s="131">
        <f t="shared" si="452"/>
        <v>523</v>
      </c>
      <c r="D2242" s="131">
        <f>D2244+D2246</f>
        <v>279</v>
      </c>
      <c r="E2242" s="131">
        <f t="shared" si="481"/>
        <v>198</v>
      </c>
      <c r="F2242" s="131">
        <f t="shared" si="481"/>
        <v>0</v>
      </c>
      <c r="G2242" s="131">
        <f t="shared" si="481"/>
        <v>0</v>
      </c>
      <c r="H2242" s="131">
        <f t="shared" si="481"/>
        <v>0</v>
      </c>
      <c r="I2242" s="131">
        <f t="shared" si="481"/>
        <v>46</v>
      </c>
    </row>
    <row r="2243" spans="1:16" s="248" customFormat="1" ht="25" x14ac:dyDescent="0.25">
      <c r="A2243" s="389" t="s">
        <v>172</v>
      </c>
      <c r="B2243" s="406" t="s">
        <v>21</v>
      </c>
      <c r="C2243" s="324">
        <f>D2243+E2243+F2243+G2243+H2243+I2243</f>
        <v>325</v>
      </c>
      <c r="D2243" s="324">
        <v>279</v>
      </c>
      <c r="E2243" s="324">
        <v>0</v>
      </c>
      <c r="F2243" s="324">
        <v>0</v>
      </c>
      <c r="G2243" s="324">
        <v>0</v>
      </c>
      <c r="H2243" s="324">
        <v>0</v>
      </c>
      <c r="I2243" s="324">
        <f>325-279</f>
        <v>46</v>
      </c>
    </row>
    <row r="2244" spans="1:16" s="208" customFormat="1" x14ac:dyDescent="0.25">
      <c r="A2244" s="377"/>
      <c r="B2244" s="222" t="s">
        <v>22</v>
      </c>
      <c r="C2244" s="78">
        <f>D2244+E2244+F2244+G2244+H2244+I2244</f>
        <v>325</v>
      </c>
      <c r="D2244" s="78">
        <v>279</v>
      </c>
      <c r="E2244" s="64">
        <v>0</v>
      </c>
      <c r="F2244" s="78">
        <v>0</v>
      </c>
      <c r="G2244" s="78">
        <v>0</v>
      </c>
      <c r="H2244" s="78">
        <v>0</v>
      </c>
      <c r="I2244" s="78">
        <f>325-279</f>
        <v>46</v>
      </c>
    </row>
    <row r="2245" spans="1:16" s="215" customFormat="1" ht="14" x14ac:dyDescent="0.3">
      <c r="A2245" s="549" t="s">
        <v>793</v>
      </c>
      <c r="B2245" s="231" t="s">
        <v>21</v>
      </c>
      <c r="C2245" s="255">
        <f>D2245+E2245+F2245+G2245+H2245+I2245</f>
        <v>198</v>
      </c>
      <c r="D2245" s="255">
        <v>0</v>
      </c>
      <c r="E2245" s="255">
        <v>198</v>
      </c>
      <c r="F2245" s="255">
        <v>0</v>
      </c>
      <c r="G2245" s="255">
        <v>0</v>
      </c>
      <c r="H2245" s="255">
        <v>0</v>
      </c>
      <c r="I2245" s="255"/>
    </row>
    <row r="2246" spans="1:16" s="208" customFormat="1" x14ac:dyDescent="0.25">
      <c r="A2246" s="377"/>
      <c r="B2246" s="222" t="s">
        <v>22</v>
      </c>
      <c r="C2246" s="78">
        <f>D2246+E2246+F2246+G2246+H2246+I2246</f>
        <v>198</v>
      </c>
      <c r="D2246" s="78">
        <v>0</v>
      </c>
      <c r="E2246" s="64">
        <v>198</v>
      </c>
      <c r="F2246" s="78">
        <v>0</v>
      </c>
      <c r="G2246" s="78">
        <v>0</v>
      </c>
      <c r="H2246" s="78">
        <v>0</v>
      </c>
      <c r="I2246" s="78"/>
    </row>
    <row r="2247" spans="1:16" s="127" customFormat="1" ht="13" x14ac:dyDescent="0.3">
      <c r="A2247" s="142" t="s">
        <v>3</v>
      </c>
      <c r="B2247" s="137" t="s">
        <v>21</v>
      </c>
      <c r="C2247" s="126">
        <f t="shared" si="452"/>
        <v>8135.11</v>
      </c>
      <c r="D2247" s="126">
        <f>D2249+D2251+D2253+D2255</f>
        <v>372.11</v>
      </c>
      <c r="E2247" s="126">
        <f t="shared" ref="E2247:I2248" si="482">E2249+E2251+E2253+E2255</f>
        <v>7763</v>
      </c>
      <c r="F2247" s="126">
        <f t="shared" si="482"/>
        <v>0</v>
      </c>
      <c r="G2247" s="126">
        <f t="shared" si="482"/>
        <v>0</v>
      </c>
      <c r="H2247" s="126">
        <f t="shared" si="482"/>
        <v>0</v>
      </c>
      <c r="I2247" s="126">
        <f t="shared" si="482"/>
        <v>0</v>
      </c>
    </row>
    <row r="2248" spans="1:16" s="127" customFormat="1" ht="13" x14ac:dyDescent="0.3">
      <c r="A2248" s="148"/>
      <c r="B2248" s="138" t="s">
        <v>22</v>
      </c>
      <c r="C2248" s="126">
        <f t="shared" si="452"/>
        <v>8135.11</v>
      </c>
      <c r="D2248" s="126">
        <f>D2250+D2252+D2254+D2256</f>
        <v>372.11</v>
      </c>
      <c r="E2248" s="126">
        <f t="shared" si="482"/>
        <v>7763</v>
      </c>
      <c r="F2248" s="126">
        <f t="shared" si="482"/>
        <v>0</v>
      </c>
      <c r="G2248" s="126">
        <f t="shared" si="482"/>
        <v>0</v>
      </c>
      <c r="H2248" s="126">
        <f t="shared" si="482"/>
        <v>0</v>
      </c>
      <c r="I2248" s="126">
        <f t="shared" si="482"/>
        <v>0</v>
      </c>
    </row>
    <row r="2249" spans="1:16" s="215" customFormat="1" ht="17.25" customHeight="1" x14ac:dyDescent="0.25">
      <c r="A2249" s="342" t="s">
        <v>241</v>
      </c>
      <c r="B2249" s="231" t="s">
        <v>21</v>
      </c>
      <c r="C2249" s="255">
        <f t="shared" si="452"/>
        <v>3147</v>
      </c>
      <c r="D2249" s="255">
        <v>0</v>
      </c>
      <c r="E2249" s="255">
        <v>3147</v>
      </c>
      <c r="F2249" s="255">
        <v>0</v>
      </c>
      <c r="G2249" s="255">
        <v>0</v>
      </c>
      <c r="H2249" s="255">
        <v>0</v>
      </c>
      <c r="I2249" s="255">
        <v>0</v>
      </c>
      <c r="J2249" s="647"/>
      <c r="K2249" s="648"/>
      <c r="L2249" s="648"/>
      <c r="M2249" s="648"/>
      <c r="N2249" s="648"/>
      <c r="O2249" s="648"/>
      <c r="P2249" s="648"/>
    </row>
    <row r="2250" spans="1:16" s="216" customFormat="1" x14ac:dyDescent="0.25">
      <c r="A2250" s="377"/>
      <c r="B2250" s="222" t="s">
        <v>22</v>
      </c>
      <c r="C2250" s="255">
        <f t="shared" si="452"/>
        <v>3147</v>
      </c>
      <c r="D2250" s="255">
        <v>0</v>
      </c>
      <c r="E2250" s="255">
        <v>3147</v>
      </c>
      <c r="F2250" s="255">
        <v>0</v>
      </c>
      <c r="G2250" s="255">
        <v>0</v>
      </c>
      <c r="H2250" s="255">
        <v>0</v>
      </c>
      <c r="I2250" s="255">
        <v>0</v>
      </c>
      <c r="J2250" s="647"/>
      <c r="K2250" s="648"/>
      <c r="L2250" s="648"/>
      <c r="M2250" s="648"/>
      <c r="N2250" s="648"/>
      <c r="O2250" s="648"/>
      <c r="P2250" s="648"/>
    </row>
    <row r="2251" spans="1:16" s="215" customFormat="1" ht="16.5" customHeight="1" x14ac:dyDescent="0.25">
      <c r="A2251" s="563" t="s">
        <v>242</v>
      </c>
      <c r="B2251" s="231" t="s">
        <v>21</v>
      </c>
      <c r="C2251" s="255">
        <f t="shared" si="452"/>
        <v>4165</v>
      </c>
      <c r="D2251" s="255">
        <v>0</v>
      </c>
      <c r="E2251" s="255">
        <v>4165</v>
      </c>
      <c r="F2251" s="255">
        <v>0</v>
      </c>
      <c r="G2251" s="255">
        <v>0</v>
      </c>
      <c r="H2251" s="255">
        <v>0</v>
      </c>
      <c r="I2251" s="255">
        <v>0</v>
      </c>
      <c r="J2251" s="647"/>
      <c r="K2251" s="648"/>
      <c r="L2251" s="648"/>
      <c r="M2251" s="648"/>
      <c r="N2251" s="648"/>
      <c r="O2251" s="648"/>
      <c r="P2251" s="648"/>
    </row>
    <row r="2252" spans="1:16" s="216" customFormat="1" x14ac:dyDescent="0.25">
      <c r="A2252" s="377"/>
      <c r="B2252" s="222" t="s">
        <v>22</v>
      </c>
      <c r="C2252" s="255">
        <f t="shared" si="452"/>
        <v>4165</v>
      </c>
      <c r="D2252" s="255">
        <v>0</v>
      </c>
      <c r="E2252" s="255">
        <v>4165</v>
      </c>
      <c r="F2252" s="255">
        <v>0</v>
      </c>
      <c r="G2252" s="255">
        <v>0</v>
      </c>
      <c r="H2252" s="255">
        <v>0</v>
      </c>
      <c r="I2252" s="255">
        <v>0</v>
      </c>
      <c r="J2252" s="647"/>
      <c r="K2252" s="648"/>
      <c r="L2252" s="648"/>
      <c r="M2252" s="648"/>
      <c r="N2252" s="648"/>
      <c r="O2252" s="648"/>
      <c r="P2252" s="648"/>
    </row>
    <row r="2253" spans="1:16" s="215" customFormat="1" ht="16.5" customHeight="1" x14ac:dyDescent="0.25">
      <c r="A2253" s="447" t="s">
        <v>322</v>
      </c>
      <c r="B2253" s="231" t="s">
        <v>21</v>
      </c>
      <c r="C2253" s="255">
        <f t="shared" si="452"/>
        <v>372.11</v>
      </c>
      <c r="D2253" s="255">
        <v>372.11</v>
      </c>
      <c r="E2253" s="255">
        <v>0</v>
      </c>
      <c r="F2253" s="255">
        <v>0</v>
      </c>
      <c r="G2253" s="255">
        <v>0</v>
      </c>
      <c r="H2253" s="255">
        <v>0</v>
      </c>
      <c r="I2253" s="255">
        <v>0</v>
      </c>
      <c r="J2253" s="647"/>
      <c r="K2253" s="648"/>
      <c r="L2253" s="648"/>
      <c r="M2253" s="648"/>
      <c r="N2253" s="648"/>
      <c r="O2253" s="648"/>
      <c r="P2253" s="648"/>
    </row>
    <row r="2254" spans="1:16" s="216" customFormat="1" x14ac:dyDescent="0.25">
      <c r="A2254" s="377"/>
      <c r="B2254" s="222" t="s">
        <v>22</v>
      </c>
      <c r="C2254" s="255">
        <f t="shared" si="452"/>
        <v>372.11</v>
      </c>
      <c r="D2254" s="255">
        <v>372.11</v>
      </c>
      <c r="E2254" s="255">
        <v>0</v>
      </c>
      <c r="F2254" s="255">
        <v>0</v>
      </c>
      <c r="G2254" s="255">
        <v>0</v>
      </c>
      <c r="H2254" s="255">
        <v>0</v>
      </c>
      <c r="I2254" s="255">
        <v>0</v>
      </c>
      <c r="J2254" s="647"/>
      <c r="K2254" s="648"/>
      <c r="L2254" s="648"/>
      <c r="M2254" s="648"/>
      <c r="N2254" s="648"/>
      <c r="O2254" s="648"/>
      <c r="P2254" s="648"/>
    </row>
    <row r="2255" spans="1:16" s="215" customFormat="1" ht="16.5" customHeight="1" x14ac:dyDescent="0.3">
      <c r="A2255" s="341" t="s">
        <v>322</v>
      </c>
      <c r="B2255" s="231" t="s">
        <v>21</v>
      </c>
      <c r="C2255" s="255">
        <f t="shared" si="452"/>
        <v>451</v>
      </c>
      <c r="D2255" s="255">
        <v>0</v>
      </c>
      <c r="E2255" s="255">
        <v>451</v>
      </c>
      <c r="F2255" s="255">
        <v>0</v>
      </c>
      <c r="G2255" s="255">
        <v>0</v>
      </c>
      <c r="H2255" s="255">
        <v>0</v>
      </c>
      <c r="I2255" s="255">
        <v>0</v>
      </c>
      <c r="J2255" s="647"/>
      <c r="K2255" s="648"/>
      <c r="L2255" s="648"/>
      <c r="M2255" s="648"/>
      <c r="N2255" s="648"/>
      <c r="O2255" s="648"/>
      <c r="P2255" s="648"/>
    </row>
    <row r="2256" spans="1:16" s="216" customFormat="1" x14ac:dyDescent="0.25">
      <c r="A2256" s="377"/>
      <c r="B2256" s="222" t="s">
        <v>22</v>
      </c>
      <c r="C2256" s="255">
        <f t="shared" si="452"/>
        <v>451</v>
      </c>
      <c r="D2256" s="255">
        <v>0</v>
      </c>
      <c r="E2256" s="255">
        <v>451</v>
      </c>
      <c r="F2256" s="255">
        <v>0</v>
      </c>
      <c r="G2256" s="255">
        <v>0</v>
      </c>
      <c r="H2256" s="255">
        <v>0</v>
      </c>
      <c r="I2256" s="255">
        <v>0</v>
      </c>
      <c r="J2256" s="647"/>
      <c r="K2256" s="648"/>
      <c r="L2256" s="648"/>
      <c r="M2256" s="648"/>
      <c r="N2256" s="648"/>
      <c r="O2256" s="648"/>
      <c r="P2256" s="648"/>
    </row>
    <row r="2257" spans="1:14" s="262" customFormat="1" ht="13" x14ac:dyDescent="0.3">
      <c r="A2257" s="223" t="s">
        <v>744</v>
      </c>
      <c r="B2257" s="238" t="s">
        <v>21</v>
      </c>
      <c r="C2257" s="318">
        <f t="shared" si="452"/>
        <v>205</v>
      </c>
      <c r="D2257" s="318">
        <f>D2259</f>
        <v>0</v>
      </c>
      <c r="E2257" s="318">
        <f t="shared" ref="E2257:I2258" si="483">E2259</f>
        <v>205</v>
      </c>
      <c r="F2257" s="318">
        <f t="shared" si="483"/>
        <v>0</v>
      </c>
      <c r="G2257" s="318">
        <f t="shared" si="483"/>
        <v>0</v>
      </c>
      <c r="H2257" s="318">
        <f t="shared" si="483"/>
        <v>0</v>
      </c>
      <c r="I2257" s="318">
        <f t="shared" si="483"/>
        <v>0</v>
      </c>
    </row>
    <row r="2258" spans="1:14" s="262" customFormat="1" ht="13" x14ac:dyDescent="0.3">
      <c r="A2258" s="240"/>
      <c r="B2258" s="239" t="s">
        <v>22</v>
      </c>
      <c r="C2258" s="318">
        <f t="shared" si="452"/>
        <v>205</v>
      </c>
      <c r="D2258" s="318">
        <f>D2260</f>
        <v>0</v>
      </c>
      <c r="E2258" s="318">
        <f t="shared" si="483"/>
        <v>205</v>
      </c>
      <c r="F2258" s="318">
        <f t="shared" si="483"/>
        <v>0</v>
      </c>
      <c r="G2258" s="318">
        <f t="shared" si="483"/>
        <v>0</v>
      </c>
      <c r="H2258" s="318">
        <f t="shared" si="483"/>
        <v>0</v>
      </c>
      <c r="I2258" s="318">
        <f t="shared" si="483"/>
        <v>0</v>
      </c>
    </row>
    <row r="2259" spans="1:14" s="269" customFormat="1" x14ac:dyDescent="0.25">
      <c r="A2259" s="213" t="s">
        <v>329</v>
      </c>
      <c r="B2259" s="430" t="s">
        <v>21</v>
      </c>
      <c r="C2259" s="205">
        <f t="shared" ref="C2259:C2264" si="484">D2259+E2259+F2259+G2259+H2259+I2259</f>
        <v>205</v>
      </c>
      <c r="D2259" s="205">
        <v>0</v>
      </c>
      <c r="E2259" s="255">
        <f>95+110</f>
        <v>205</v>
      </c>
      <c r="F2259" s="205">
        <v>0</v>
      </c>
      <c r="G2259" s="205">
        <v>0</v>
      </c>
      <c r="H2259" s="205">
        <v>0</v>
      </c>
      <c r="I2259" s="205">
        <v>0</v>
      </c>
      <c r="J2259" s="636"/>
      <c r="K2259" s="637"/>
      <c r="L2259" s="637"/>
      <c r="M2259" s="637"/>
      <c r="N2259" s="637"/>
    </row>
    <row r="2260" spans="1:14" s="216" customFormat="1" x14ac:dyDescent="0.25">
      <c r="A2260" s="377"/>
      <c r="B2260" s="222" t="s">
        <v>22</v>
      </c>
      <c r="C2260" s="255">
        <f t="shared" si="484"/>
        <v>205</v>
      </c>
      <c r="D2260" s="255">
        <v>0</v>
      </c>
      <c r="E2260" s="255">
        <f>95+110</f>
        <v>205</v>
      </c>
      <c r="F2260" s="255">
        <v>0</v>
      </c>
      <c r="G2260" s="255">
        <v>0</v>
      </c>
      <c r="H2260" s="255">
        <v>0</v>
      </c>
      <c r="I2260" s="255">
        <v>0</v>
      </c>
      <c r="J2260" s="636"/>
      <c r="K2260" s="637"/>
      <c r="L2260" s="637"/>
      <c r="M2260" s="637"/>
      <c r="N2260" s="637"/>
    </row>
    <row r="2261" spans="1:14" s="262" customFormat="1" ht="13" x14ac:dyDescent="0.3">
      <c r="A2261" s="223" t="s">
        <v>239</v>
      </c>
      <c r="B2261" s="238" t="s">
        <v>21</v>
      </c>
      <c r="C2261" s="318">
        <f t="shared" si="484"/>
        <v>172.3</v>
      </c>
      <c r="D2261" s="318">
        <f>D2263</f>
        <v>172.3</v>
      </c>
      <c r="E2261" s="318">
        <f t="shared" ref="E2261:I2262" si="485">E2263</f>
        <v>0</v>
      </c>
      <c r="F2261" s="318">
        <f t="shared" si="485"/>
        <v>0</v>
      </c>
      <c r="G2261" s="318">
        <f t="shared" si="485"/>
        <v>0</v>
      </c>
      <c r="H2261" s="318">
        <f t="shared" si="485"/>
        <v>0</v>
      </c>
      <c r="I2261" s="318">
        <f t="shared" si="485"/>
        <v>0</v>
      </c>
    </row>
    <row r="2262" spans="1:14" s="262" customFormat="1" ht="13" x14ac:dyDescent="0.3">
      <c r="A2262" s="240"/>
      <c r="B2262" s="239" t="s">
        <v>22</v>
      </c>
      <c r="C2262" s="318">
        <f t="shared" si="484"/>
        <v>172.3</v>
      </c>
      <c r="D2262" s="318">
        <f>D2264</f>
        <v>172.3</v>
      </c>
      <c r="E2262" s="318">
        <f t="shared" si="485"/>
        <v>0</v>
      </c>
      <c r="F2262" s="318">
        <f t="shared" si="485"/>
        <v>0</v>
      </c>
      <c r="G2262" s="318">
        <f t="shared" si="485"/>
        <v>0</v>
      </c>
      <c r="H2262" s="318">
        <f t="shared" si="485"/>
        <v>0</v>
      </c>
      <c r="I2262" s="318">
        <f t="shared" si="485"/>
        <v>0</v>
      </c>
    </row>
    <row r="2263" spans="1:14" s="215" customFormat="1" ht="14" x14ac:dyDescent="0.3">
      <c r="A2263" s="431" t="s">
        <v>320</v>
      </c>
      <c r="B2263" s="231" t="s">
        <v>21</v>
      </c>
      <c r="C2263" s="255">
        <f t="shared" si="484"/>
        <v>172.3</v>
      </c>
      <c r="D2263" s="255">
        <v>172.3</v>
      </c>
      <c r="E2263" s="255">
        <v>0</v>
      </c>
      <c r="F2263" s="255">
        <v>0</v>
      </c>
      <c r="G2263" s="255">
        <v>0</v>
      </c>
      <c r="H2263" s="255">
        <v>0</v>
      </c>
      <c r="I2263" s="255">
        <v>0</v>
      </c>
      <c r="J2263" s="636"/>
      <c r="K2263" s="637"/>
      <c r="L2263" s="637"/>
      <c r="M2263" s="637"/>
      <c r="N2263" s="637"/>
    </row>
    <row r="2264" spans="1:14" s="216" customFormat="1" x14ac:dyDescent="0.25">
      <c r="A2264" s="377"/>
      <c r="B2264" s="222" t="s">
        <v>22</v>
      </c>
      <c r="C2264" s="255">
        <f t="shared" si="484"/>
        <v>172.3</v>
      </c>
      <c r="D2264" s="255">
        <v>172.3</v>
      </c>
      <c r="E2264" s="255">
        <v>0</v>
      </c>
      <c r="F2264" s="255">
        <v>0</v>
      </c>
      <c r="G2264" s="255">
        <v>0</v>
      </c>
      <c r="H2264" s="255">
        <v>0</v>
      </c>
      <c r="I2264" s="255">
        <v>0</v>
      </c>
      <c r="J2264" s="636"/>
      <c r="K2264" s="637"/>
      <c r="L2264" s="637"/>
      <c r="M2264" s="637"/>
      <c r="N2264" s="637"/>
    </row>
    <row r="2265" spans="1:14" ht="13" x14ac:dyDescent="0.3">
      <c r="A2265" s="638" t="s">
        <v>781</v>
      </c>
      <c r="B2265" s="639"/>
      <c r="C2265" s="640"/>
      <c r="D2265" s="640"/>
      <c r="E2265" s="640"/>
      <c r="F2265" s="640"/>
      <c r="G2265" s="640"/>
      <c r="H2265" s="640"/>
      <c r="I2265" s="641"/>
    </row>
    <row r="2266" spans="1:14" x14ac:dyDescent="0.25">
      <c r="A2266" s="11" t="s">
        <v>24</v>
      </c>
      <c r="B2266" s="54" t="s">
        <v>21</v>
      </c>
      <c r="C2266" s="52">
        <f t="shared" ref="C2266:C2295" si="486">D2266+E2266+F2266+G2266+H2266+I2266</f>
        <v>537</v>
      </c>
      <c r="D2266" s="64">
        <f t="shared" ref="D2266:I2273" si="487">D2268</f>
        <v>63</v>
      </c>
      <c r="E2266" s="64">
        <f t="shared" si="487"/>
        <v>474</v>
      </c>
      <c r="F2266" s="64">
        <f t="shared" si="487"/>
        <v>0</v>
      </c>
      <c r="G2266" s="64">
        <f t="shared" si="487"/>
        <v>0</v>
      </c>
      <c r="H2266" s="64">
        <f t="shared" si="487"/>
        <v>0</v>
      </c>
      <c r="I2266" s="64">
        <f t="shared" si="487"/>
        <v>0</v>
      </c>
    </row>
    <row r="2267" spans="1:14" x14ac:dyDescent="0.25">
      <c r="A2267" s="12" t="s">
        <v>48</v>
      </c>
      <c r="B2267" s="55" t="s">
        <v>22</v>
      </c>
      <c r="C2267" s="52">
        <f t="shared" si="486"/>
        <v>537</v>
      </c>
      <c r="D2267" s="64">
        <f t="shared" si="487"/>
        <v>63</v>
      </c>
      <c r="E2267" s="64">
        <f t="shared" si="487"/>
        <v>474</v>
      </c>
      <c r="F2267" s="64">
        <f t="shared" si="487"/>
        <v>0</v>
      </c>
      <c r="G2267" s="64">
        <f t="shared" si="487"/>
        <v>0</v>
      </c>
      <c r="H2267" s="64">
        <f t="shared" si="487"/>
        <v>0</v>
      </c>
      <c r="I2267" s="64">
        <f t="shared" si="487"/>
        <v>0</v>
      </c>
    </row>
    <row r="2268" spans="1:14" ht="13" x14ac:dyDescent="0.3">
      <c r="A2268" s="47" t="s">
        <v>36</v>
      </c>
      <c r="B2268" s="56" t="s">
        <v>21</v>
      </c>
      <c r="C2268" s="52">
        <f t="shared" si="486"/>
        <v>537</v>
      </c>
      <c r="D2268" s="64">
        <f t="shared" si="487"/>
        <v>63</v>
      </c>
      <c r="E2268" s="64">
        <f t="shared" si="487"/>
        <v>474</v>
      </c>
      <c r="F2268" s="64">
        <f t="shared" si="487"/>
        <v>0</v>
      </c>
      <c r="G2268" s="64">
        <f t="shared" si="487"/>
        <v>0</v>
      </c>
      <c r="H2268" s="64">
        <f t="shared" si="487"/>
        <v>0</v>
      </c>
      <c r="I2268" s="64">
        <f t="shared" si="487"/>
        <v>0</v>
      </c>
    </row>
    <row r="2269" spans="1:14" x14ac:dyDescent="0.25">
      <c r="A2269" s="12" t="s">
        <v>51</v>
      </c>
      <c r="B2269" s="55" t="s">
        <v>22</v>
      </c>
      <c r="C2269" s="52">
        <f t="shared" si="486"/>
        <v>537</v>
      </c>
      <c r="D2269" s="64">
        <f t="shared" si="487"/>
        <v>63</v>
      </c>
      <c r="E2269" s="64">
        <f t="shared" si="487"/>
        <v>474</v>
      </c>
      <c r="F2269" s="64">
        <f t="shared" si="487"/>
        <v>0</v>
      </c>
      <c r="G2269" s="64">
        <f t="shared" si="487"/>
        <v>0</v>
      </c>
      <c r="H2269" s="64">
        <f t="shared" si="487"/>
        <v>0</v>
      </c>
      <c r="I2269" s="64">
        <f t="shared" si="487"/>
        <v>0</v>
      </c>
    </row>
    <row r="2270" spans="1:14" ht="13" x14ac:dyDescent="0.3">
      <c r="A2270" s="19" t="s">
        <v>78</v>
      </c>
      <c r="B2270" s="3" t="s">
        <v>21</v>
      </c>
      <c r="C2270" s="52">
        <f t="shared" si="486"/>
        <v>537</v>
      </c>
      <c r="D2270" s="64">
        <f t="shared" si="487"/>
        <v>63</v>
      </c>
      <c r="E2270" s="64">
        <f t="shared" si="487"/>
        <v>474</v>
      </c>
      <c r="F2270" s="64">
        <f t="shared" si="487"/>
        <v>0</v>
      </c>
      <c r="G2270" s="64">
        <f t="shared" si="487"/>
        <v>0</v>
      </c>
      <c r="H2270" s="64">
        <f t="shared" si="487"/>
        <v>0</v>
      </c>
      <c r="I2270" s="64">
        <f t="shared" si="487"/>
        <v>0</v>
      </c>
    </row>
    <row r="2271" spans="1:14" ht="13" x14ac:dyDescent="0.3">
      <c r="A2271" s="16"/>
      <c r="B2271" s="4" t="s">
        <v>22</v>
      </c>
      <c r="C2271" s="52">
        <f t="shared" si="486"/>
        <v>537</v>
      </c>
      <c r="D2271" s="64">
        <f t="shared" si="487"/>
        <v>63</v>
      </c>
      <c r="E2271" s="64">
        <f t="shared" si="487"/>
        <v>474</v>
      </c>
      <c r="F2271" s="64">
        <f t="shared" si="487"/>
        <v>0</v>
      </c>
      <c r="G2271" s="64">
        <f t="shared" si="487"/>
        <v>0</v>
      </c>
      <c r="H2271" s="64">
        <f>H2273</f>
        <v>0</v>
      </c>
      <c r="I2271" s="64">
        <f t="shared" si="487"/>
        <v>0</v>
      </c>
    </row>
    <row r="2272" spans="1:14" ht="13" x14ac:dyDescent="0.3">
      <c r="A2272" s="19" t="s">
        <v>61</v>
      </c>
      <c r="B2272" s="3" t="s">
        <v>21</v>
      </c>
      <c r="C2272" s="52">
        <f t="shared" si="486"/>
        <v>537</v>
      </c>
      <c r="D2272" s="64">
        <f>D2274</f>
        <v>63</v>
      </c>
      <c r="E2272" s="64">
        <f t="shared" si="487"/>
        <v>474</v>
      </c>
      <c r="F2272" s="64">
        <f t="shared" si="487"/>
        <v>0</v>
      </c>
      <c r="G2272" s="64">
        <f t="shared" si="487"/>
        <v>0</v>
      </c>
      <c r="H2272" s="64">
        <f t="shared" si="487"/>
        <v>0</v>
      </c>
      <c r="I2272" s="64">
        <f t="shared" si="487"/>
        <v>0</v>
      </c>
    </row>
    <row r="2273" spans="1:9" ht="13" x14ac:dyDescent="0.3">
      <c r="A2273" s="16"/>
      <c r="B2273" s="4" t="s">
        <v>22</v>
      </c>
      <c r="C2273" s="52">
        <f t="shared" si="486"/>
        <v>537</v>
      </c>
      <c r="D2273" s="64">
        <f>D2275</f>
        <v>63</v>
      </c>
      <c r="E2273" s="64">
        <f t="shared" si="487"/>
        <v>474</v>
      </c>
      <c r="F2273" s="64">
        <f t="shared" si="487"/>
        <v>0</v>
      </c>
      <c r="G2273" s="64">
        <f t="shared" si="487"/>
        <v>0</v>
      </c>
      <c r="H2273" s="64">
        <f t="shared" si="487"/>
        <v>0</v>
      </c>
      <c r="I2273" s="64">
        <f t="shared" si="487"/>
        <v>0</v>
      </c>
    </row>
    <row r="2274" spans="1:9" s="206" customFormat="1" ht="16.5" customHeight="1" x14ac:dyDescent="0.3">
      <c r="A2274" s="19" t="s">
        <v>63</v>
      </c>
      <c r="B2274" s="56" t="s">
        <v>21</v>
      </c>
      <c r="C2274" s="78">
        <f t="shared" si="486"/>
        <v>537</v>
      </c>
      <c r="D2274" s="78">
        <f t="shared" ref="D2274:I2275" si="488">D2276+D2292</f>
        <v>63</v>
      </c>
      <c r="E2274" s="78">
        <f t="shared" si="488"/>
        <v>474</v>
      </c>
      <c r="F2274" s="78">
        <f t="shared" si="488"/>
        <v>0</v>
      </c>
      <c r="G2274" s="78">
        <f t="shared" si="488"/>
        <v>0</v>
      </c>
      <c r="H2274" s="78">
        <f t="shared" si="488"/>
        <v>0</v>
      </c>
      <c r="I2274" s="78">
        <f t="shared" si="488"/>
        <v>0</v>
      </c>
    </row>
    <row r="2275" spans="1:9" s="206" customFormat="1" ht="13" x14ac:dyDescent="0.3">
      <c r="A2275" s="16"/>
      <c r="B2275" s="55" t="s">
        <v>22</v>
      </c>
      <c r="C2275" s="78">
        <f t="shared" si="486"/>
        <v>537</v>
      </c>
      <c r="D2275" s="78">
        <f t="shared" si="488"/>
        <v>63</v>
      </c>
      <c r="E2275" s="78">
        <f t="shared" si="488"/>
        <v>474</v>
      </c>
      <c r="F2275" s="78">
        <f t="shared" si="488"/>
        <v>0</v>
      </c>
      <c r="G2275" s="78">
        <f t="shared" si="488"/>
        <v>0</v>
      </c>
      <c r="H2275" s="78">
        <f t="shared" si="488"/>
        <v>0</v>
      </c>
      <c r="I2275" s="78">
        <f t="shared" si="488"/>
        <v>0</v>
      </c>
    </row>
    <row r="2276" spans="1:9" s="206" customFormat="1" ht="16.5" customHeight="1" x14ac:dyDescent="0.3">
      <c r="A2276" s="75" t="s">
        <v>96</v>
      </c>
      <c r="B2276" s="191" t="s">
        <v>21</v>
      </c>
      <c r="C2276" s="78">
        <f t="shared" si="486"/>
        <v>148</v>
      </c>
      <c r="D2276" s="78">
        <f>D2278+D2280+D2282+D2284+D2286+D2288+D2290</f>
        <v>63</v>
      </c>
      <c r="E2276" s="78">
        <f t="shared" ref="E2276:I2277" si="489">E2278+E2280+E2282+E2284+E2286+E2288+E2290</f>
        <v>85</v>
      </c>
      <c r="F2276" s="78">
        <f t="shared" si="489"/>
        <v>0</v>
      </c>
      <c r="G2276" s="78">
        <f t="shared" si="489"/>
        <v>0</v>
      </c>
      <c r="H2276" s="78">
        <f t="shared" si="489"/>
        <v>0</v>
      </c>
      <c r="I2276" s="78">
        <f t="shared" si="489"/>
        <v>0</v>
      </c>
    </row>
    <row r="2277" spans="1:9" s="206" customFormat="1" ht="13" x14ac:dyDescent="0.3">
      <c r="A2277" s="44"/>
      <c r="B2277" s="193" t="s">
        <v>22</v>
      </c>
      <c r="C2277" s="78">
        <f t="shared" si="486"/>
        <v>148</v>
      </c>
      <c r="D2277" s="78">
        <f>D2279+D2281+D2283+D2285+D2287+D2289+D2291</f>
        <v>63</v>
      </c>
      <c r="E2277" s="78">
        <f t="shared" si="489"/>
        <v>85</v>
      </c>
      <c r="F2277" s="78">
        <f t="shared" si="489"/>
        <v>0</v>
      </c>
      <c r="G2277" s="78">
        <f t="shared" si="489"/>
        <v>0</v>
      </c>
      <c r="H2277" s="78">
        <f t="shared" si="489"/>
        <v>0</v>
      </c>
      <c r="I2277" s="78">
        <f t="shared" si="489"/>
        <v>0</v>
      </c>
    </row>
    <row r="2278" spans="1:9" s="127" customFormat="1" ht="16.5" customHeight="1" x14ac:dyDescent="0.3">
      <c r="A2278" s="176" t="s">
        <v>154</v>
      </c>
      <c r="B2278" s="231" t="s">
        <v>21</v>
      </c>
      <c r="C2278" s="78">
        <f t="shared" si="486"/>
        <v>24</v>
      </c>
      <c r="D2278" s="78">
        <v>24</v>
      </c>
      <c r="E2278" s="64">
        <v>0</v>
      </c>
      <c r="F2278" s="78">
        <v>0</v>
      </c>
      <c r="G2278" s="78">
        <v>0</v>
      </c>
      <c r="H2278" s="78">
        <v>0</v>
      </c>
      <c r="I2278" s="78">
        <v>0</v>
      </c>
    </row>
    <row r="2279" spans="1:9" s="127" customFormat="1" ht="13" x14ac:dyDescent="0.3">
      <c r="A2279" s="240"/>
      <c r="B2279" s="222" t="s">
        <v>22</v>
      </c>
      <c r="C2279" s="78">
        <f t="shared" si="486"/>
        <v>24</v>
      </c>
      <c r="D2279" s="78">
        <v>24</v>
      </c>
      <c r="E2279" s="64">
        <v>0</v>
      </c>
      <c r="F2279" s="78">
        <v>0</v>
      </c>
      <c r="G2279" s="78">
        <v>0</v>
      </c>
      <c r="H2279" s="78">
        <v>0</v>
      </c>
      <c r="I2279" s="78">
        <v>0</v>
      </c>
    </row>
    <row r="2280" spans="1:9" s="127" customFormat="1" ht="30" customHeight="1" x14ac:dyDescent="0.3">
      <c r="A2280" s="176" t="s">
        <v>155</v>
      </c>
      <c r="B2280" s="231" t="s">
        <v>21</v>
      </c>
      <c r="C2280" s="78">
        <f t="shared" si="486"/>
        <v>13</v>
      </c>
      <c r="D2280" s="78">
        <v>13</v>
      </c>
      <c r="E2280" s="64">
        <v>0</v>
      </c>
      <c r="F2280" s="78">
        <v>0</v>
      </c>
      <c r="G2280" s="78">
        <v>0</v>
      </c>
      <c r="H2280" s="78">
        <v>0</v>
      </c>
      <c r="I2280" s="78">
        <v>0</v>
      </c>
    </row>
    <row r="2281" spans="1:9" s="127" customFormat="1" ht="13" x14ac:dyDescent="0.3">
      <c r="A2281" s="240"/>
      <c r="B2281" s="222" t="s">
        <v>22</v>
      </c>
      <c r="C2281" s="78">
        <f t="shared" si="486"/>
        <v>13</v>
      </c>
      <c r="D2281" s="78">
        <v>13</v>
      </c>
      <c r="E2281" s="64">
        <v>0</v>
      </c>
      <c r="F2281" s="78">
        <v>0</v>
      </c>
      <c r="G2281" s="78">
        <v>0</v>
      </c>
      <c r="H2281" s="78">
        <v>0</v>
      </c>
      <c r="I2281" s="78">
        <v>0</v>
      </c>
    </row>
    <row r="2282" spans="1:9" s="127" customFormat="1" ht="25.5" customHeight="1" x14ac:dyDescent="0.3">
      <c r="A2282" s="241" t="s">
        <v>158</v>
      </c>
      <c r="B2282" s="63" t="s">
        <v>21</v>
      </c>
      <c r="C2282" s="78">
        <f t="shared" si="486"/>
        <v>17</v>
      </c>
      <c r="D2282" s="78">
        <v>17</v>
      </c>
      <c r="E2282" s="64">
        <v>0</v>
      </c>
      <c r="F2282" s="78">
        <v>0</v>
      </c>
      <c r="G2282" s="78">
        <v>0</v>
      </c>
      <c r="H2282" s="78">
        <v>0</v>
      </c>
      <c r="I2282" s="78">
        <v>0</v>
      </c>
    </row>
    <row r="2283" spans="1:9" s="127" customFormat="1" ht="13" x14ac:dyDescent="0.3">
      <c r="A2283" s="12"/>
      <c r="B2283" s="62" t="s">
        <v>22</v>
      </c>
      <c r="C2283" s="78">
        <f t="shared" si="486"/>
        <v>17</v>
      </c>
      <c r="D2283" s="78">
        <v>17</v>
      </c>
      <c r="E2283" s="64">
        <v>0</v>
      </c>
      <c r="F2283" s="78">
        <v>0</v>
      </c>
      <c r="G2283" s="78">
        <v>0</v>
      </c>
      <c r="H2283" s="78">
        <v>0</v>
      </c>
      <c r="I2283" s="78">
        <v>0</v>
      </c>
    </row>
    <row r="2284" spans="1:9" s="127" customFormat="1" ht="26.25" customHeight="1" x14ac:dyDescent="0.3">
      <c r="A2284" s="241" t="s">
        <v>159</v>
      </c>
      <c r="B2284" s="63" t="s">
        <v>21</v>
      </c>
      <c r="C2284" s="78">
        <f t="shared" si="486"/>
        <v>5</v>
      </c>
      <c r="D2284" s="78">
        <v>5</v>
      </c>
      <c r="E2284" s="64">
        <v>0</v>
      </c>
      <c r="F2284" s="78">
        <v>0</v>
      </c>
      <c r="G2284" s="78">
        <v>0</v>
      </c>
      <c r="H2284" s="78">
        <v>0</v>
      </c>
      <c r="I2284" s="78">
        <v>0</v>
      </c>
    </row>
    <row r="2285" spans="1:9" s="127" customFormat="1" ht="13" x14ac:dyDescent="0.3">
      <c r="A2285" s="12"/>
      <c r="B2285" s="62" t="s">
        <v>22</v>
      </c>
      <c r="C2285" s="78">
        <f t="shared" si="486"/>
        <v>5</v>
      </c>
      <c r="D2285" s="78">
        <v>5</v>
      </c>
      <c r="E2285" s="64">
        <v>0</v>
      </c>
      <c r="F2285" s="78">
        <v>0</v>
      </c>
      <c r="G2285" s="78">
        <v>0</v>
      </c>
      <c r="H2285" s="78">
        <v>0</v>
      </c>
      <c r="I2285" s="78">
        <v>0</v>
      </c>
    </row>
    <row r="2286" spans="1:9" s="538" customFormat="1" ht="25.5" customHeight="1" x14ac:dyDescent="0.3">
      <c r="A2286" s="536" t="s">
        <v>160</v>
      </c>
      <c r="B2286" s="537" t="s">
        <v>21</v>
      </c>
      <c r="C2286" s="324">
        <f t="shared" si="486"/>
        <v>4</v>
      </c>
      <c r="D2286" s="324">
        <v>4</v>
      </c>
      <c r="E2286" s="324">
        <v>0</v>
      </c>
      <c r="F2286" s="324">
        <v>0</v>
      </c>
      <c r="G2286" s="324">
        <v>0</v>
      </c>
      <c r="H2286" s="324">
        <v>0</v>
      </c>
      <c r="I2286" s="324">
        <v>0</v>
      </c>
    </row>
    <row r="2287" spans="1:9" s="127" customFormat="1" ht="13" x14ac:dyDescent="0.3">
      <c r="A2287" s="12"/>
      <c r="B2287" s="62" t="s">
        <v>22</v>
      </c>
      <c r="C2287" s="78">
        <f t="shared" si="486"/>
        <v>4</v>
      </c>
      <c r="D2287" s="78">
        <v>4</v>
      </c>
      <c r="E2287" s="64">
        <v>0</v>
      </c>
      <c r="F2287" s="78">
        <v>0</v>
      </c>
      <c r="G2287" s="78">
        <v>0</v>
      </c>
      <c r="H2287" s="78">
        <v>0</v>
      </c>
      <c r="I2287" s="78">
        <v>0</v>
      </c>
    </row>
    <row r="2288" spans="1:9" s="206" customFormat="1" ht="15" customHeight="1" x14ac:dyDescent="0.3">
      <c r="A2288" s="428" t="s">
        <v>557</v>
      </c>
      <c r="B2288" s="63" t="s">
        <v>21</v>
      </c>
      <c r="C2288" s="78">
        <f t="shared" si="486"/>
        <v>14</v>
      </c>
      <c r="D2288" s="78">
        <v>0</v>
      </c>
      <c r="E2288" s="64">
        <v>14</v>
      </c>
      <c r="F2288" s="78">
        <v>0</v>
      </c>
      <c r="G2288" s="78">
        <v>0</v>
      </c>
      <c r="H2288" s="78">
        <v>0</v>
      </c>
      <c r="I2288" s="78">
        <v>0</v>
      </c>
    </row>
    <row r="2289" spans="1:9" s="127" customFormat="1" ht="13" x14ac:dyDescent="0.3">
      <c r="A2289" s="12"/>
      <c r="B2289" s="62" t="s">
        <v>22</v>
      </c>
      <c r="C2289" s="78">
        <f t="shared" si="486"/>
        <v>14</v>
      </c>
      <c r="D2289" s="78">
        <v>0</v>
      </c>
      <c r="E2289" s="64">
        <v>14</v>
      </c>
      <c r="F2289" s="78">
        <v>0</v>
      </c>
      <c r="G2289" s="78">
        <v>0</v>
      </c>
      <c r="H2289" s="78">
        <v>0</v>
      </c>
      <c r="I2289" s="78">
        <v>0</v>
      </c>
    </row>
    <row r="2290" spans="1:9" s="206" customFormat="1" ht="17.25" customHeight="1" x14ac:dyDescent="0.3">
      <c r="A2290" s="428" t="s">
        <v>558</v>
      </c>
      <c r="B2290" s="63" t="s">
        <v>21</v>
      </c>
      <c r="C2290" s="78">
        <f t="shared" si="486"/>
        <v>71</v>
      </c>
      <c r="D2290" s="78">
        <v>0</v>
      </c>
      <c r="E2290" s="64">
        <v>71</v>
      </c>
      <c r="F2290" s="78">
        <v>0</v>
      </c>
      <c r="G2290" s="78">
        <v>0</v>
      </c>
      <c r="H2290" s="78">
        <v>0</v>
      </c>
      <c r="I2290" s="78">
        <v>0</v>
      </c>
    </row>
    <row r="2291" spans="1:9" s="127" customFormat="1" ht="13" x14ac:dyDescent="0.3">
      <c r="A2291" s="12"/>
      <c r="B2291" s="62" t="s">
        <v>22</v>
      </c>
      <c r="C2291" s="78">
        <f t="shared" si="486"/>
        <v>71</v>
      </c>
      <c r="D2291" s="78">
        <v>0</v>
      </c>
      <c r="E2291" s="64">
        <v>71</v>
      </c>
      <c r="F2291" s="78">
        <v>0</v>
      </c>
      <c r="G2291" s="78">
        <v>0</v>
      </c>
      <c r="H2291" s="78">
        <v>0</v>
      </c>
      <c r="I2291" s="78">
        <v>0</v>
      </c>
    </row>
    <row r="2292" spans="1:9" s="206" customFormat="1" ht="14.25" customHeight="1" x14ac:dyDescent="0.3">
      <c r="A2292" s="369" t="s">
        <v>431</v>
      </c>
      <c r="B2292" s="191" t="s">
        <v>21</v>
      </c>
      <c r="C2292" s="78">
        <f t="shared" si="486"/>
        <v>389</v>
      </c>
      <c r="D2292" s="78">
        <f>D2294</f>
        <v>0</v>
      </c>
      <c r="E2292" s="78">
        <f t="shared" ref="E2292:I2293" si="490">E2294</f>
        <v>389</v>
      </c>
      <c r="F2292" s="78">
        <f t="shared" si="490"/>
        <v>0</v>
      </c>
      <c r="G2292" s="78">
        <f t="shared" si="490"/>
        <v>0</v>
      </c>
      <c r="H2292" s="78">
        <f t="shared" si="490"/>
        <v>0</v>
      </c>
      <c r="I2292" s="78">
        <f t="shared" si="490"/>
        <v>0</v>
      </c>
    </row>
    <row r="2293" spans="1:9" s="206" customFormat="1" ht="13" x14ac:dyDescent="0.3">
      <c r="A2293" s="44"/>
      <c r="B2293" s="193" t="s">
        <v>22</v>
      </c>
      <c r="C2293" s="78">
        <f t="shared" si="486"/>
        <v>389</v>
      </c>
      <c r="D2293" s="78">
        <f>D2295</f>
        <v>0</v>
      </c>
      <c r="E2293" s="78">
        <f t="shared" si="490"/>
        <v>389</v>
      </c>
      <c r="F2293" s="78">
        <f t="shared" si="490"/>
        <v>0</v>
      </c>
      <c r="G2293" s="78">
        <f t="shared" si="490"/>
        <v>0</v>
      </c>
      <c r="H2293" s="78">
        <f t="shared" si="490"/>
        <v>0</v>
      </c>
      <c r="I2293" s="78">
        <f t="shared" si="490"/>
        <v>0</v>
      </c>
    </row>
    <row r="2294" spans="1:9" s="206" customFormat="1" ht="13.5" customHeight="1" x14ac:dyDescent="0.3">
      <c r="A2294" s="429" t="s">
        <v>430</v>
      </c>
      <c r="B2294" s="231" t="s">
        <v>21</v>
      </c>
      <c r="C2294" s="78">
        <f t="shared" si="486"/>
        <v>389</v>
      </c>
      <c r="D2294" s="78">
        <v>0</v>
      </c>
      <c r="E2294" s="64">
        <v>389</v>
      </c>
      <c r="F2294" s="78">
        <v>0</v>
      </c>
      <c r="G2294" s="78">
        <v>0</v>
      </c>
      <c r="H2294" s="78">
        <v>0</v>
      </c>
      <c r="I2294" s="78">
        <v>0</v>
      </c>
    </row>
    <row r="2295" spans="1:9" s="127" customFormat="1" ht="13" x14ac:dyDescent="0.3">
      <c r="A2295" s="240"/>
      <c r="B2295" s="222" t="s">
        <v>22</v>
      </c>
      <c r="C2295" s="78">
        <f t="shared" si="486"/>
        <v>389</v>
      </c>
      <c r="D2295" s="78">
        <v>0</v>
      </c>
      <c r="E2295" s="64">
        <v>389</v>
      </c>
      <c r="F2295" s="78">
        <v>0</v>
      </c>
      <c r="G2295" s="78">
        <v>0</v>
      </c>
      <c r="H2295" s="78">
        <v>0</v>
      </c>
      <c r="I2295" s="78">
        <v>0</v>
      </c>
    </row>
    <row r="2296" spans="1:9" ht="13" x14ac:dyDescent="0.3">
      <c r="A2296" s="642" t="s">
        <v>779</v>
      </c>
      <c r="B2296" s="640"/>
      <c r="C2296" s="640"/>
      <c r="D2296" s="640"/>
      <c r="E2296" s="640"/>
      <c r="F2296" s="640"/>
      <c r="G2296" s="640"/>
      <c r="H2296" s="640"/>
      <c r="I2296" s="641"/>
    </row>
    <row r="2297" spans="1:9" ht="13" x14ac:dyDescent="0.3">
      <c r="A2297" s="58" t="s">
        <v>24</v>
      </c>
      <c r="B2297" s="139" t="s">
        <v>21</v>
      </c>
      <c r="C2297" s="131">
        <f t="shared" ref="C2297:C2432" si="491">D2297+E2297+F2297+G2297+H2297+I2297</f>
        <v>4559</v>
      </c>
      <c r="D2297" s="131">
        <f t="shared" ref="D2297:I2298" si="492">D2299+D2423</f>
        <v>420</v>
      </c>
      <c r="E2297" s="131">
        <f t="shared" si="492"/>
        <v>3323</v>
      </c>
      <c r="F2297" s="131">
        <f t="shared" si="492"/>
        <v>816</v>
      </c>
      <c r="G2297" s="131">
        <f t="shared" si="492"/>
        <v>0</v>
      </c>
      <c r="H2297" s="131">
        <f t="shared" si="492"/>
        <v>0</v>
      </c>
      <c r="I2297" s="131">
        <f t="shared" si="492"/>
        <v>0</v>
      </c>
    </row>
    <row r="2298" spans="1:9" ht="13" x14ac:dyDescent="0.3">
      <c r="A2298" s="12" t="s">
        <v>48</v>
      </c>
      <c r="B2298" s="140" t="s">
        <v>22</v>
      </c>
      <c r="C2298" s="131">
        <f t="shared" si="491"/>
        <v>4559</v>
      </c>
      <c r="D2298" s="131">
        <f t="shared" si="492"/>
        <v>420</v>
      </c>
      <c r="E2298" s="131">
        <f t="shared" si="492"/>
        <v>3323</v>
      </c>
      <c r="F2298" s="131">
        <f t="shared" si="492"/>
        <v>816</v>
      </c>
      <c r="G2298" s="131">
        <f t="shared" si="492"/>
        <v>0</v>
      </c>
      <c r="H2298" s="131">
        <f t="shared" si="492"/>
        <v>0</v>
      </c>
      <c r="I2298" s="131">
        <f t="shared" si="492"/>
        <v>0</v>
      </c>
    </row>
    <row r="2299" spans="1:9" ht="13" x14ac:dyDescent="0.3">
      <c r="A2299" s="14" t="s">
        <v>37</v>
      </c>
      <c r="B2299" s="54" t="s">
        <v>21</v>
      </c>
      <c r="C2299" s="52">
        <f t="shared" si="491"/>
        <v>2359</v>
      </c>
      <c r="D2299" s="64">
        <f t="shared" ref="D2299:I2300" si="493">D2301</f>
        <v>111</v>
      </c>
      <c r="E2299" s="64">
        <f t="shared" si="493"/>
        <v>2248</v>
      </c>
      <c r="F2299" s="64">
        <f t="shared" si="493"/>
        <v>0</v>
      </c>
      <c r="G2299" s="64">
        <f t="shared" si="493"/>
        <v>0</v>
      </c>
      <c r="H2299" s="64">
        <f t="shared" si="493"/>
        <v>0</v>
      </c>
      <c r="I2299" s="64">
        <f t="shared" si="493"/>
        <v>0</v>
      </c>
    </row>
    <row r="2300" spans="1:9" x14ac:dyDescent="0.25">
      <c r="A2300" s="12" t="s">
        <v>28</v>
      </c>
      <c r="B2300" s="55" t="s">
        <v>22</v>
      </c>
      <c r="C2300" s="52">
        <f t="shared" si="491"/>
        <v>2359</v>
      </c>
      <c r="D2300" s="64">
        <f t="shared" si="493"/>
        <v>111</v>
      </c>
      <c r="E2300" s="64">
        <f t="shared" si="493"/>
        <v>2248</v>
      </c>
      <c r="F2300" s="64">
        <f t="shared" si="493"/>
        <v>0</v>
      </c>
      <c r="G2300" s="64">
        <f t="shared" si="493"/>
        <v>0</v>
      </c>
      <c r="H2300" s="64">
        <f t="shared" si="493"/>
        <v>0</v>
      </c>
      <c r="I2300" s="64">
        <f t="shared" si="493"/>
        <v>0</v>
      </c>
    </row>
    <row r="2301" spans="1:9" ht="13" x14ac:dyDescent="0.3">
      <c r="A2301" s="19" t="s">
        <v>78</v>
      </c>
      <c r="B2301" s="3" t="s">
        <v>21</v>
      </c>
      <c r="C2301" s="52">
        <f t="shared" si="491"/>
        <v>2359</v>
      </c>
      <c r="D2301" s="64">
        <f t="shared" ref="D2301:I2302" si="494">D2303+D2413</f>
        <v>111</v>
      </c>
      <c r="E2301" s="64">
        <f t="shared" si="494"/>
        <v>2248</v>
      </c>
      <c r="F2301" s="64">
        <f t="shared" si="494"/>
        <v>0</v>
      </c>
      <c r="G2301" s="64">
        <f t="shared" si="494"/>
        <v>0</v>
      </c>
      <c r="H2301" s="64">
        <f t="shared" si="494"/>
        <v>0</v>
      </c>
      <c r="I2301" s="64">
        <f t="shared" si="494"/>
        <v>0</v>
      </c>
    </row>
    <row r="2302" spans="1:9" ht="13" x14ac:dyDescent="0.3">
      <c r="A2302" s="16"/>
      <c r="B2302" s="4" t="s">
        <v>22</v>
      </c>
      <c r="C2302" s="52">
        <f t="shared" si="491"/>
        <v>2359</v>
      </c>
      <c r="D2302" s="64">
        <f t="shared" si="494"/>
        <v>111</v>
      </c>
      <c r="E2302" s="64">
        <f t="shared" si="494"/>
        <v>2248</v>
      </c>
      <c r="F2302" s="64">
        <f t="shared" si="494"/>
        <v>0</v>
      </c>
      <c r="G2302" s="64">
        <f t="shared" si="494"/>
        <v>0</v>
      </c>
      <c r="H2302" s="64">
        <f t="shared" si="494"/>
        <v>0</v>
      </c>
      <c r="I2302" s="64">
        <f t="shared" si="494"/>
        <v>0</v>
      </c>
    </row>
    <row r="2303" spans="1:9" x14ac:dyDescent="0.25">
      <c r="A2303" s="13" t="s">
        <v>56</v>
      </c>
      <c r="B2303" s="56" t="s">
        <v>21</v>
      </c>
      <c r="C2303" s="52">
        <f t="shared" si="491"/>
        <v>1418</v>
      </c>
      <c r="D2303" s="52">
        <f>D2305</f>
        <v>111</v>
      </c>
      <c r="E2303" s="52">
        <f t="shared" ref="E2303:I2304" si="495">E2305</f>
        <v>1307</v>
      </c>
      <c r="F2303" s="52">
        <f t="shared" si="495"/>
        <v>0</v>
      </c>
      <c r="G2303" s="52">
        <f t="shared" si="495"/>
        <v>0</v>
      </c>
      <c r="H2303" s="52">
        <f t="shared" si="495"/>
        <v>0</v>
      </c>
      <c r="I2303" s="52">
        <f t="shared" si="495"/>
        <v>0</v>
      </c>
    </row>
    <row r="2304" spans="1:9" x14ac:dyDescent="0.25">
      <c r="A2304" s="12"/>
      <c r="B2304" s="55" t="s">
        <v>22</v>
      </c>
      <c r="C2304" s="52">
        <f t="shared" si="491"/>
        <v>1418</v>
      </c>
      <c r="D2304" s="52">
        <f>D2306</f>
        <v>111</v>
      </c>
      <c r="E2304" s="52">
        <f t="shared" si="495"/>
        <v>1307</v>
      </c>
      <c r="F2304" s="52">
        <f t="shared" si="495"/>
        <v>0</v>
      </c>
      <c r="G2304" s="52">
        <f t="shared" si="495"/>
        <v>0</v>
      </c>
      <c r="H2304" s="52">
        <f t="shared" si="495"/>
        <v>0</v>
      </c>
      <c r="I2304" s="52">
        <f t="shared" si="495"/>
        <v>0</v>
      </c>
    </row>
    <row r="2305" spans="1:9" s="95" customFormat="1" ht="13" x14ac:dyDescent="0.3">
      <c r="A2305" s="47" t="s">
        <v>63</v>
      </c>
      <c r="B2305" s="139" t="s">
        <v>21</v>
      </c>
      <c r="C2305" s="131">
        <f t="shared" si="491"/>
        <v>1418</v>
      </c>
      <c r="D2305" s="131">
        <f>D2307+D2373+D2395+D2399+D2405+D2409</f>
        <v>111</v>
      </c>
      <c r="E2305" s="131">
        <f t="shared" ref="E2305:I2306" si="496">E2307+E2373+E2395+E2399+E2405+E2409</f>
        <v>1307</v>
      </c>
      <c r="F2305" s="131">
        <f t="shared" si="496"/>
        <v>0</v>
      </c>
      <c r="G2305" s="131">
        <f t="shared" si="496"/>
        <v>0</v>
      </c>
      <c r="H2305" s="131">
        <f t="shared" si="496"/>
        <v>0</v>
      </c>
      <c r="I2305" s="131">
        <f t="shared" si="496"/>
        <v>0</v>
      </c>
    </row>
    <row r="2306" spans="1:9" s="95" customFormat="1" ht="13" x14ac:dyDescent="0.3">
      <c r="A2306" s="132"/>
      <c r="B2306" s="140" t="s">
        <v>22</v>
      </c>
      <c r="C2306" s="131">
        <f t="shared" si="491"/>
        <v>1418</v>
      </c>
      <c r="D2306" s="131">
        <f>D2308+D2374+D2396+D2400+D2406+D2410</f>
        <v>111</v>
      </c>
      <c r="E2306" s="131">
        <f t="shared" si="496"/>
        <v>1307</v>
      </c>
      <c r="F2306" s="131">
        <f t="shared" si="496"/>
        <v>0</v>
      </c>
      <c r="G2306" s="131">
        <f t="shared" si="496"/>
        <v>0</v>
      </c>
      <c r="H2306" s="131">
        <f t="shared" si="496"/>
        <v>0</v>
      </c>
      <c r="I2306" s="131">
        <f t="shared" si="496"/>
        <v>0</v>
      </c>
    </row>
    <row r="2307" spans="1:9" s="103" customFormat="1" ht="26" x14ac:dyDescent="0.3">
      <c r="A2307" s="293" t="s">
        <v>92</v>
      </c>
      <c r="B2307" s="238" t="s">
        <v>21</v>
      </c>
      <c r="C2307" s="64">
        <f t="shared" si="491"/>
        <v>959</v>
      </c>
      <c r="D2307" s="64">
        <f>D2309+D2311+D2313+D2315+D2317+D2319+D2321+D2323+D2325+D2327+D2329+D2331+D2333+D2335+D2337+D2339+D2341+D2343+D2345+D2347+D2349+D2351+D2353+D2355+D2357+D2359+D2361+D2363+D2365+D2367+D2369+D2371</f>
        <v>0</v>
      </c>
      <c r="E2307" s="64">
        <f t="shared" ref="E2307:I2308" si="497">E2309+E2311+E2313+E2315+E2317+E2319+E2321+E2323+E2325+E2327+E2329+E2331+E2333+E2335+E2337+E2339+E2341+E2343+E2345+E2347+E2349+E2351+E2353+E2355+E2357+E2359+E2361+E2363+E2365+E2367+E2369+E2371</f>
        <v>959</v>
      </c>
      <c r="F2307" s="64">
        <f t="shared" si="497"/>
        <v>0</v>
      </c>
      <c r="G2307" s="64">
        <f t="shared" si="497"/>
        <v>0</v>
      </c>
      <c r="H2307" s="64">
        <f t="shared" si="497"/>
        <v>0</v>
      </c>
      <c r="I2307" s="64">
        <f t="shared" si="497"/>
        <v>0</v>
      </c>
    </row>
    <row r="2308" spans="1:9" s="103" customFormat="1" ht="13" x14ac:dyDescent="0.3">
      <c r="A2308" s="228"/>
      <c r="B2308" s="239" t="s">
        <v>22</v>
      </c>
      <c r="C2308" s="64">
        <f t="shared" si="491"/>
        <v>959</v>
      </c>
      <c r="D2308" s="64">
        <f>D2310+D2312+D2314+D2316+D2318+D2320+D2322+D2324+D2326+D2328+D2330+D2332+D2334+D2336+D2338+D2340+D2342+D2344+D2346+D2348+D2350+D2352+D2354+D2356+D2358+D2360+D2362+D2364+D2366+D2368+D2370+D2372</f>
        <v>0</v>
      </c>
      <c r="E2308" s="64">
        <f t="shared" si="497"/>
        <v>959</v>
      </c>
      <c r="F2308" s="64">
        <f t="shared" si="497"/>
        <v>0</v>
      </c>
      <c r="G2308" s="64">
        <f t="shared" si="497"/>
        <v>0</v>
      </c>
      <c r="H2308" s="64">
        <f t="shared" si="497"/>
        <v>0</v>
      </c>
      <c r="I2308" s="64">
        <f t="shared" si="497"/>
        <v>0</v>
      </c>
    </row>
    <row r="2309" spans="1:9" s="208" customFormat="1" ht="28" x14ac:dyDescent="0.3">
      <c r="A2309" s="425" t="s">
        <v>634</v>
      </c>
      <c r="B2309" s="231" t="s">
        <v>21</v>
      </c>
      <c r="C2309" s="64">
        <f t="shared" si="491"/>
        <v>17</v>
      </c>
      <c r="D2309" s="64">
        <v>0</v>
      </c>
      <c r="E2309" s="64">
        <v>17</v>
      </c>
      <c r="F2309" s="64">
        <v>0</v>
      </c>
      <c r="G2309" s="64">
        <v>0</v>
      </c>
      <c r="H2309" s="64">
        <v>0</v>
      </c>
      <c r="I2309" s="64">
        <v>0</v>
      </c>
    </row>
    <row r="2310" spans="1:9" s="103" customFormat="1" ht="13" x14ac:dyDescent="0.3">
      <c r="A2310" s="228"/>
      <c r="B2310" s="222" t="s">
        <v>22</v>
      </c>
      <c r="C2310" s="64">
        <f t="shared" si="491"/>
        <v>17</v>
      </c>
      <c r="D2310" s="64">
        <v>0</v>
      </c>
      <c r="E2310" s="64">
        <v>17</v>
      </c>
      <c r="F2310" s="64">
        <v>0</v>
      </c>
      <c r="G2310" s="64">
        <v>0</v>
      </c>
      <c r="H2310" s="64">
        <v>0</v>
      </c>
      <c r="I2310" s="64">
        <v>0</v>
      </c>
    </row>
    <row r="2311" spans="1:9" s="208" customFormat="1" ht="14" x14ac:dyDescent="0.3">
      <c r="A2311" s="427" t="s">
        <v>635</v>
      </c>
      <c r="B2311" s="231" t="s">
        <v>21</v>
      </c>
      <c r="C2311" s="64">
        <f t="shared" si="491"/>
        <v>9</v>
      </c>
      <c r="D2311" s="64">
        <v>0</v>
      </c>
      <c r="E2311" s="64">
        <v>9</v>
      </c>
      <c r="F2311" s="64">
        <v>0</v>
      </c>
      <c r="G2311" s="64">
        <v>0</v>
      </c>
      <c r="H2311" s="64">
        <v>0</v>
      </c>
      <c r="I2311" s="64">
        <v>0</v>
      </c>
    </row>
    <row r="2312" spans="1:9" s="103" customFormat="1" ht="13" x14ac:dyDescent="0.3">
      <c r="A2312" s="228"/>
      <c r="B2312" s="222" t="s">
        <v>22</v>
      </c>
      <c r="C2312" s="64">
        <f t="shared" si="491"/>
        <v>9</v>
      </c>
      <c r="D2312" s="64">
        <v>0</v>
      </c>
      <c r="E2312" s="64">
        <v>9</v>
      </c>
      <c r="F2312" s="64">
        <v>0</v>
      </c>
      <c r="G2312" s="64">
        <v>0</v>
      </c>
      <c r="H2312" s="64">
        <v>0</v>
      </c>
      <c r="I2312" s="64">
        <v>0</v>
      </c>
    </row>
    <row r="2313" spans="1:9" s="208" customFormat="1" ht="28" x14ac:dyDescent="0.3">
      <c r="A2313" s="425" t="s">
        <v>636</v>
      </c>
      <c r="B2313" s="231" t="s">
        <v>21</v>
      </c>
      <c r="C2313" s="64">
        <f t="shared" si="491"/>
        <v>149</v>
      </c>
      <c r="D2313" s="64">
        <v>0</v>
      </c>
      <c r="E2313" s="64">
        <v>149</v>
      </c>
      <c r="F2313" s="64">
        <v>0</v>
      </c>
      <c r="G2313" s="64">
        <v>0</v>
      </c>
      <c r="H2313" s="64">
        <v>0</v>
      </c>
      <c r="I2313" s="64">
        <v>0</v>
      </c>
    </row>
    <row r="2314" spans="1:9" s="103" customFormat="1" ht="13" x14ac:dyDescent="0.3">
      <c r="A2314" s="228"/>
      <c r="B2314" s="222" t="s">
        <v>22</v>
      </c>
      <c r="C2314" s="64">
        <f t="shared" si="491"/>
        <v>149</v>
      </c>
      <c r="D2314" s="64">
        <v>0</v>
      </c>
      <c r="E2314" s="64">
        <v>149</v>
      </c>
      <c r="F2314" s="64">
        <v>0</v>
      </c>
      <c r="G2314" s="64">
        <v>0</v>
      </c>
      <c r="H2314" s="64">
        <v>0</v>
      </c>
      <c r="I2314" s="64">
        <v>0</v>
      </c>
    </row>
    <row r="2315" spans="1:9" s="208" customFormat="1" ht="14" x14ac:dyDescent="0.3">
      <c r="A2315" s="426" t="s">
        <v>637</v>
      </c>
      <c r="B2315" s="231" t="s">
        <v>21</v>
      </c>
      <c r="C2315" s="64">
        <f t="shared" si="491"/>
        <v>9</v>
      </c>
      <c r="D2315" s="64">
        <v>0</v>
      </c>
      <c r="E2315" s="64">
        <v>9</v>
      </c>
      <c r="F2315" s="64">
        <v>0</v>
      </c>
      <c r="G2315" s="64">
        <v>0</v>
      </c>
      <c r="H2315" s="64">
        <v>0</v>
      </c>
      <c r="I2315" s="64">
        <v>0</v>
      </c>
    </row>
    <row r="2316" spans="1:9" s="103" customFormat="1" ht="13" x14ac:dyDescent="0.3">
      <c r="A2316" s="228"/>
      <c r="B2316" s="222" t="s">
        <v>22</v>
      </c>
      <c r="C2316" s="64">
        <f t="shared" si="491"/>
        <v>9</v>
      </c>
      <c r="D2316" s="64">
        <v>0</v>
      </c>
      <c r="E2316" s="64">
        <v>9</v>
      </c>
      <c r="F2316" s="64">
        <v>0</v>
      </c>
      <c r="G2316" s="64">
        <v>0</v>
      </c>
      <c r="H2316" s="64">
        <v>0</v>
      </c>
      <c r="I2316" s="64">
        <v>0</v>
      </c>
    </row>
    <row r="2317" spans="1:9" s="103" customFormat="1" ht="14" x14ac:dyDescent="0.3">
      <c r="A2317" s="424" t="s">
        <v>638</v>
      </c>
      <c r="B2317" s="231" t="s">
        <v>21</v>
      </c>
      <c r="C2317" s="64">
        <f t="shared" si="491"/>
        <v>13</v>
      </c>
      <c r="D2317" s="64">
        <v>0</v>
      </c>
      <c r="E2317" s="64">
        <v>13</v>
      </c>
      <c r="F2317" s="64">
        <v>0</v>
      </c>
      <c r="G2317" s="64">
        <v>0</v>
      </c>
      <c r="H2317" s="64">
        <v>0</v>
      </c>
      <c r="I2317" s="64">
        <v>0</v>
      </c>
    </row>
    <row r="2318" spans="1:9" s="103" customFormat="1" ht="13" x14ac:dyDescent="0.3">
      <c r="A2318" s="228"/>
      <c r="B2318" s="222" t="s">
        <v>22</v>
      </c>
      <c r="C2318" s="64">
        <f t="shared" si="491"/>
        <v>13</v>
      </c>
      <c r="D2318" s="64">
        <v>0</v>
      </c>
      <c r="E2318" s="64">
        <v>13</v>
      </c>
      <c r="F2318" s="64">
        <v>0</v>
      </c>
      <c r="G2318" s="64">
        <v>0</v>
      </c>
      <c r="H2318" s="64">
        <v>0</v>
      </c>
      <c r="I2318" s="64">
        <v>0</v>
      </c>
    </row>
    <row r="2319" spans="1:9" s="208" customFormat="1" ht="14" x14ac:dyDescent="0.3">
      <c r="A2319" s="422" t="s">
        <v>637</v>
      </c>
      <c r="B2319" s="231" t="s">
        <v>21</v>
      </c>
      <c r="C2319" s="64">
        <f t="shared" si="491"/>
        <v>9</v>
      </c>
      <c r="D2319" s="64">
        <v>0</v>
      </c>
      <c r="E2319" s="64">
        <v>9</v>
      </c>
      <c r="F2319" s="64">
        <v>0</v>
      </c>
      <c r="G2319" s="64">
        <v>0</v>
      </c>
      <c r="H2319" s="64">
        <v>0</v>
      </c>
      <c r="I2319" s="64">
        <v>0</v>
      </c>
    </row>
    <row r="2320" spans="1:9" s="103" customFormat="1" ht="13" x14ac:dyDescent="0.3">
      <c r="A2320" s="228"/>
      <c r="B2320" s="222" t="s">
        <v>22</v>
      </c>
      <c r="C2320" s="64">
        <f t="shared" si="491"/>
        <v>9</v>
      </c>
      <c r="D2320" s="64">
        <v>0</v>
      </c>
      <c r="E2320" s="64">
        <v>9</v>
      </c>
      <c r="F2320" s="64">
        <v>0</v>
      </c>
      <c r="G2320" s="64">
        <v>0</v>
      </c>
      <c r="H2320" s="64">
        <v>0</v>
      </c>
      <c r="I2320" s="64">
        <v>0</v>
      </c>
    </row>
    <row r="2321" spans="1:9" s="208" customFormat="1" ht="14" x14ac:dyDescent="0.3">
      <c r="A2321" s="422" t="s">
        <v>638</v>
      </c>
      <c r="B2321" s="231" t="s">
        <v>21</v>
      </c>
      <c r="C2321" s="64">
        <f t="shared" si="491"/>
        <v>13</v>
      </c>
      <c r="D2321" s="64">
        <v>0</v>
      </c>
      <c r="E2321" s="64">
        <v>13</v>
      </c>
      <c r="F2321" s="64">
        <v>0</v>
      </c>
      <c r="G2321" s="64">
        <v>0</v>
      </c>
      <c r="H2321" s="64">
        <v>0</v>
      </c>
      <c r="I2321" s="64">
        <v>0</v>
      </c>
    </row>
    <row r="2322" spans="1:9" s="103" customFormat="1" ht="13" x14ac:dyDescent="0.3">
      <c r="A2322" s="228"/>
      <c r="B2322" s="222" t="s">
        <v>22</v>
      </c>
      <c r="C2322" s="64">
        <f t="shared" si="491"/>
        <v>13</v>
      </c>
      <c r="D2322" s="64">
        <v>0</v>
      </c>
      <c r="E2322" s="64">
        <v>13</v>
      </c>
      <c r="F2322" s="64">
        <v>0</v>
      </c>
      <c r="G2322" s="64">
        <v>0</v>
      </c>
      <c r="H2322" s="64">
        <v>0</v>
      </c>
      <c r="I2322" s="64">
        <v>0</v>
      </c>
    </row>
    <row r="2323" spans="1:9" s="208" customFormat="1" ht="17.25" customHeight="1" x14ac:dyDescent="0.25">
      <c r="A2323" s="423" t="s">
        <v>637</v>
      </c>
      <c r="B2323" s="231" t="s">
        <v>21</v>
      </c>
      <c r="C2323" s="64">
        <f t="shared" si="491"/>
        <v>37</v>
      </c>
      <c r="D2323" s="64">
        <v>0</v>
      </c>
      <c r="E2323" s="64">
        <v>37</v>
      </c>
      <c r="F2323" s="64">
        <v>0</v>
      </c>
      <c r="G2323" s="64">
        <v>0</v>
      </c>
      <c r="H2323" s="64">
        <v>0</v>
      </c>
      <c r="I2323" s="64">
        <v>0</v>
      </c>
    </row>
    <row r="2324" spans="1:9" s="103" customFormat="1" ht="13" x14ac:dyDescent="0.3">
      <c r="A2324" s="228"/>
      <c r="B2324" s="222" t="s">
        <v>22</v>
      </c>
      <c r="C2324" s="64">
        <f t="shared" si="491"/>
        <v>37</v>
      </c>
      <c r="D2324" s="64">
        <v>0</v>
      </c>
      <c r="E2324" s="64">
        <v>37</v>
      </c>
      <c r="F2324" s="64">
        <v>0</v>
      </c>
      <c r="G2324" s="64">
        <v>0</v>
      </c>
      <c r="H2324" s="64">
        <v>0</v>
      </c>
      <c r="I2324" s="64">
        <v>0</v>
      </c>
    </row>
    <row r="2325" spans="1:9" s="208" customFormat="1" ht="14" x14ac:dyDescent="0.3">
      <c r="A2325" s="422" t="s">
        <v>638</v>
      </c>
      <c r="B2325" s="231" t="s">
        <v>21</v>
      </c>
      <c r="C2325" s="64">
        <f t="shared" si="491"/>
        <v>58</v>
      </c>
      <c r="D2325" s="64">
        <v>0</v>
      </c>
      <c r="E2325" s="64">
        <v>58</v>
      </c>
      <c r="F2325" s="64">
        <v>0</v>
      </c>
      <c r="G2325" s="64">
        <v>0</v>
      </c>
      <c r="H2325" s="64">
        <v>0</v>
      </c>
      <c r="I2325" s="64">
        <v>0</v>
      </c>
    </row>
    <row r="2326" spans="1:9" s="103" customFormat="1" ht="13" x14ac:dyDescent="0.3">
      <c r="A2326" s="228"/>
      <c r="B2326" s="222" t="s">
        <v>22</v>
      </c>
      <c r="C2326" s="64">
        <f t="shared" si="491"/>
        <v>58</v>
      </c>
      <c r="D2326" s="64">
        <v>0</v>
      </c>
      <c r="E2326" s="64">
        <v>58</v>
      </c>
      <c r="F2326" s="64">
        <v>0</v>
      </c>
      <c r="G2326" s="64">
        <v>0</v>
      </c>
      <c r="H2326" s="64">
        <v>0</v>
      </c>
      <c r="I2326" s="64">
        <v>0</v>
      </c>
    </row>
    <row r="2327" spans="1:9" s="208" customFormat="1" ht="14" x14ac:dyDescent="0.3">
      <c r="A2327" s="422" t="s">
        <v>637</v>
      </c>
      <c r="B2327" s="231" t="s">
        <v>21</v>
      </c>
      <c r="C2327" s="64">
        <f t="shared" si="491"/>
        <v>9</v>
      </c>
      <c r="D2327" s="64">
        <v>0</v>
      </c>
      <c r="E2327" s="64">
        <v>9</v>
      </c>
      <c r="F2327" s="64">
        <v>0</v>
      </c>
      <c r="G2327" s="64">
        <v>0</v>
      </c>
      <c r="H2327" s="64">
        <v>0</v>
      </c>
      <c r="I2327" s="64">
        <v>0</v>
      </c>
    </row>
    <row r="2328" spans="1:9" s="103" customFormat="1" ht="13" x14ac:dyDescent="0.3">
      <c r="A2328" s="228"/>
      <c r="B2328" s="222" t="s">
        <v>22</v>
      </c>
      <c r="C2328" s="64">
        <f t="shared" si="491"/>
        <v>9</v>
      </c>
      <c r="D2328" s="64">
        <v>0</v>
      </c>
      <c r="E2328" s="64">
        <v>9</v>
      </c>
      <c r="F2328" s="64">
        <v>0</v>
      </c>
      <c r="G2328" s="64">
        <v>0</v>
      </c>
      <c r="H2328" s="64">
        <v>0</v>
      </c>
      <c r="I2328" s="64">
        <v>0</v>
      </c>
    </row>
    <row r="2329" spans="1:9" s="208" customFormat="1" ht="16.5" customHeight="1" x14ac:dyDescent="0.25">
      <c r="A2329" s="423" t="s">
        <v>639</v>
      </c>
      <c r="B2329" s="231" t="s">
        <v>21</v>
      </c>
      <c r="C2329" s="64">
        <f t="shared" si="491"/>
        <v>5</v>
      </c>
      <c r="D2329" s="64">
        <v>0</v>
      </c>
      <c r="E2329" s="64">
        <v>5</v>
      </c>
      <c r="F2329" s="64">
        <v>0</v>
      </c>
      <c r="G2329" s="64">
        <v>0</v>
      </c>
      <c r="H2329" s="64">
        <v>0</v>
      </c>
      <c r="I2329" s="64">
        <v>0</v>
      </c>
    </row>
    <row r="2330" spans="1:9" s="103" customFormat="1" ht="13" x14ac:dyDescent="0.3">
      <c r="A2330" s="228"/>
      <c r="B2330" s="222" t="s">
        <v>22</v>
      </c>
      <c r="C2330" s="64">
        <f t="shared" si="491"/>
        <v>5</v>
      </c>
      <c r="D2330" s="64">
        <v>0</v>
      </c>
      <c r="E2330" s="64">
        <v>5</v>
      </c>
      <c r="F2330" s="64">
        <v>0</v>
      </c>
      <c r="G2330" s="64">
        <v>0</v>
      </c>
      <c r="H2330" s="64">
        <v>0</v>
      </c>
      <c r="I2330" s="64">
        <v>0</v>
      </c>
    </row>
    <row r="2331" spans="1:9" s="208" customFormat="1" ht="14" x14ac:dyDescent="0.3">
      <c r="A2331" s="424" t="s">
        <v>640</v>
      </c>
      <c r="B2331" s="231" t="s">
        <v>21</v>
      </c>
      <c r="C2331" s="64">
        <f t="shared" si="491"/>
        <v>2</v>
      </c>
      <c r="D2331" s="64">
        <v>0</v>
      </c>
      <c r="E2331" s="64">
        <v>2</v>
      </c>
      <c r="F2331" s="64">
        <v>0</v>
      </c>
      <c r="G2331" s="64">
        <v>0</v>
      </c>
      <c r="H2331" s="64">
        <v>0</v>
      </c>
      <c r="I2331" s="64">
        <v>0</v>
      </c>
    </row>
    <row r="2332" spans="1:9" s="103" customFormat="1" ht="13" x14ac:dyDescent="0.3">
      <c r="A2332" s="228"/>
      <c r="B2332" s="222" t="s">
        <v>22</v>
      </c>
      <c r="C2332" s="64">
        <f t="shared" si="491"/>
        <v>2</v>
      </c>
      <c r="D2332" s="64">
        <v>0</v>
      </c>
      <c r="E2332" s="64">
        <v>2</v>
      </c>
      <c r="F2332" s="64">
        <v>0</v>
      </c>
      <c r="G2332" s="64">
        <v>0</v>
      </c>
      <c r="H2332" s="64">
        <v>0</v>
      </c>
      <c r="I2332" s="64">
        <v>0</v>
      </c>
    </row>
    <row r="2333" spans="1:9" s="208" customFormat="1" ht="14" x14ac:dyDescent="0.3">
      <c r="A2333" s="422" t="s">
        <v>641</v>
      </c>
      <c r="B2333" s="231" t="s">
        <v>21</v>
      </c>
      <c r="C2333" s="64">
        <f t="shared" si="491"/>
        <v>14</v>
      </c>
      <c r="D2333" s="64">
        <v>0</v>
      </c>
      <c r="E2333" s="64">
        <v>14</v>
      </c>
      <c r="F2333" s="64">
        <v>0</v>
      </c>
      <c r="G2333" s="64">
        <v>0</v>
      </c>
      <c r="H2333" s="64">
        <v>0</v>
      </c>
      <c r="I2333" s="64">
        <v>0</v>
      </c>
    </row>
    <row r="2334" spans="1:9" s="103" customFormat="1" ht="13" x14ac:dyDescent="0.3">
      <c r="A2334" s="228"/>
      <c r="B2334" s="222" t="s">
        <v>22</v>
      </c>
      <c r="C2334" s="64">
        <f t="shared" si="491"/>
        <v>14</v>
      </c>
      <c r="D2334" s="64">
        <v>0</v>
      </c>
      <c r="E2334" s="64">
        <v>14</v>
      </c>
      <c r="F2334" s="64">
        <v>0</v>
      </c>
      <c r="G2334" s="64">
        <v>0</v>
      </c>
      <c r="H2334" s="64">
        <v>0</v>
      </c>
      <c r="I2334" s="64">
        <v>0</v>
      </c>
    </row>
    <row r="2335" spans="1:9" s="208" customFormat="1" ht="15" customHeight="1" x14ac:dyDescent="0.3">
      <c r="A2335" s="422" t="s">
        <v>642</v>
      </c>
      <c r="B2335" s="231" t="s">
        <v>21</v>
      </c>
      <c r="C2335" s="64">
        <f t="shared" si="491"/>
        <v>13</v>
      </c>
      <c r="D2335" s="64">
        <v>0</v>
      </c>
      <c r="E2335" s="64">
        <v>13</v>
      </c>
      <c r="F2335" s="64">
        <v>0</v>
      </c>
      <c r="G2335" s="64">
        <v>0</v>
      </c>
      <c r="H2335" s="64">
        <v>0</v>
      </c>
      <c r="I2335" s="64">
        <v>0</v>
      </c>
    </row>
    <row r="2336" spans="1:9" s="103" customFormat="1" ht="13" x14ac:dyDescent="0.3">
      <c r="A2336" s="228"/>
      <c r="B2336" s="222" t="s">
        <v>22</v>
      </c>
      <c r="C2336" s="64">
        <f t="shared" si="491"/>
        <v>13</v>
      </c>
      <c r="D2336" s="64">
        <v>0</v>
      </c>
      <c r="E2336" s="64">
        <v>13</v>
      </c>
      <c r="F2336" s="64">
        <v>0</v>
      </c>
      <c r="G2336" s="64">
        <v>0</v>
      </c>
      <c r="H2336" s="64">
        <v>0</v>
      </c>
      <c r="I2336" s="64">
        <v>0</v>
      </c>
    </row>
    <row r="2337" spans="1:9" s="208" customFormat="1" ht="14" x14ac:dyDescent="0.3">
      <c r="A2337" s="422" t="s">
        <v>643</v>
      </c>
      <c r="B2337" s="231" t="s">
        <v>21</v>
      </c>
      <c r="C2337" s="64">
        <f t="shared" si="491"/>
        <v>117</v>
      </c>
      <c r="D2337" s="64">
        <v>0</v>
      </c>
      <c r="E2337" s="64">
        <v>117</v>
      </c>
      <c r="F2337" s="64">
        <v>0</v>
      </c>
      <c r="G2337" s="64">
        <v>0</v>
      </c>
      <c r="H2337" s="64">
        <v>0</v>
      </c>
      <c r="I2337" s="64">
        <v>0</v>
      </c>
    </row>
    <row r="2338" spans="1:9" s="103" customFormat="1" ht="13" x14ac:dyDescent="0.3">
      <c r="A2338" s="228"/>
      <c r="B2338" s="222" t="s">
        <v>22</v>
      </c>
      <c r="C2338" s="64">
        <f t="shared" si="491"/>
        <v>117</v>
      </c>
      <c r="D2338" s="64">
        <v>0</v>
      </c>
      <c r="E2338" s="64">
        <v>117</v>
      </c>
      <c r="F2338" s="64">
        <v>0</v>
      </c>
      <c r="G2338" s="64">
        <v>0</v>
      </c>
      <c r="H2338" s="64">
        <v>0</v>
      </c>
      <c r="I2338" s="64">
        <v>0</v>
      </c>
    </row>
    <row r="2339" spans="1:9" s="208" customFormat="1" ht="14" x14ac:dyDescent="0.3">
      <c r="A2339" s="422" t="s">
        <v>644</v>
      </c>
      <c r="B2339" s="231" t="s">
        <v>21</v>
      </c>
      <c r="C2339" s="64">
        <f t="shared" si="491"/>
        <v>133</v>
      </c>
      <c r="D2339" s="64">
        <v>0</v>
      </c>
      <c r="E2339" s="64">
        <v>133</v>
      </c>
      <c r="F2339" s="64">
        <v>0</v>
      </c>
      <c r="G2339" s="64">
        <v>0</v>
      </c>
      <c r="H2339" s="64">
        <v>0</v>
      </c>
      <c r="I2339" s="64">
        <v>0</v>
      </c>
    </row>
    <row r="2340" spans="1:9" s="103" customFormat="1" ht="13" x14ac:dyDescent="0.3">
      <c r="A2340" s="228"/>
      <c r="B2340" s="222" t="s">
        <v>22</v>
      </c>
      <c r="C2340" s="64">
        <f t="shared" si="491"/>
        <v>133</v>
      </c>
      <c r="D2340" s="64">
        <v>0</v>
      </c>
      <c r="E2340" s="64">
        <v>133</v>
      </c>
      <c r="F2340" s="64">
        <v>0</v>
      </c>
      <c r="G2340" s="64">
        <v>0</v>
      </c>
      <c r="H2340" s="64">
        <v>0</v>
      </c>
      <c r="I2340" s="64">
        <v>0</v>
      </c>
    </row>
    <row r="2341" spans="1:9" s="248" customFormat="1" ht="14" x14ac:dyDescent="0.3">
      <c r="A2341" s="579" t="s">
        <v>645</v>
      </c>
      <c r="B2341" s="406" t="s">
        <v>21</v>
      </c>
      <c r="C2341" s="324">
        <f t="shared" si="491"/>
        <v>89</v>
      </c>
      <c r="D2341" s="324">
        <v>0</v>
      </c>
      <c r="E2341" s="324">
        <f>129-40</f>
        <v>89</v>
      </c>
      <c r="F2341" s="324">
        <v>0</v>
      </c>
      <c r="G2341" s="324">
        <v>0</v>
      </c>
      <c r="H2341" s="324">
        <v>0</v>
      </c>
      <c r="I2341" s="324">
        <v>0</v>
      </c>
    </row>
    <row r="2342" spans="1:9" s="573" customFormat="1" ht="13" x14ac:dyDescent="0.3">
      <c r="A2342" s="580"/>
      <c r="B2342" s="581" t="s">
        <v>22</v>
      </c>
      <c r="C2342" s="324">
        <f t="shared" si="491"/>
        <v>89</v>
      </c>
      <c r="D2342" s="324">
        <v>0</v>
      </c>
      <c r="E2342" s="324">
        <f>129-40</f>
        <v>89</v>
      </c>
      <c r="F2342" s="324">
        <v>0</v>
      </c>
      <c r="G2342" s="324">
        <v>0</v>
      </c>
      <c r="H2342" s="324">
        <v>0</v>
      </c>
      <c r="I2342" s="324">
        <v>0</v>
      </c>
    </row>
    <row r="2343" spans="1:9" s="208" customFormat="1" ht="15" customHeight="1" x14ac:dyDescent="0.25">
      <c r="A2343" s="421" t="s">
        <v>646</v>
      </c>
      <c r="B2343" s="231" t="s">
        <v>21</v>
      </c>
      <c r="C2343" s="64">
        <f t="shared" si="491"/>
        <v>15</v>
      </c>
      <c r="D2343" s="64">
        <v>0</v>
      </c>
      <c r="E2343" s="64">
        <v>15</v>
      </c>
      <c r="F2343" s="64">
        <v>0</v>
      </c>
      <c r="G2343" s="64">
        <v>0</v>
      </c>
      <c r="H2343" s="64">
        <v>0</v>
      </c>
      <c r="I2343" s="64">
        <v>0</v>
      </c>
    </row>
    <row r="2344" spans="1:9" s="103" customFormat="1" ht="13" x14ac:dyDescent="0.3">
      <c r="A2344" s="228"/>
      <c r="B2344" s="222" t="s">
        <v>22</v>
      </c>
      <c r="C2344" s="64">
        <f t="shared" si="491"/>
        <v>15</v>
      </c>
      <c r="D2344" s="64">
        <v>0</v>
      </c>
      <c r="E2344" s="64">
        <v>15</v>
      </c>
      <c r="F2344" s="64">
        <v>0</v>
      </c>
      <c r="G2344" s="64">
        <v>0</v>
      </c>
      <c r="H2344" s="64">
        <v>0</v>
      </c>
      <c r="I2344" s="64">
        <v>0</v>
      </c>
    </row>
    <row r="2345" spans="1:9" s="208" customFormat="1" ht="14" x14ac:dyDescent="0.3">
      <c r="A2345" s="422" t="s">
        <v>642</v>
      </c>
      <c r="B2345" s="231" t="s">
        <v>21</v>
      </c>
      <c r="C2345" s="64">
        <f t="shared" si="491"/>
        <v>15</v>
      </c>
      <c r="D2345" s="64">
        <v>0</v>
      </c>
      <c r="E2345" s="64">
        <v>15</v>
      </c>
      <c r="F2345" s="64">
        <v>0</v>
      </c>
      <c r="G2345" s="64">
        <v>0</v>
      </c>
      <c r="H2345" s="64">
        <v>0</v>
      </c>
      <c r="I2345" s="64">
        <v>0</v>
      </c>
    </row>
    <row r="2346" spans="1:9" s="103" customFormat="1" ht="13" x14ac:dyDescent="0.3">
      <c r="A2346" s="228"/>
      <c r="B2346" s="222" t="s">
        <v>22</v>
      </c>
      <c r="C2346" s="64">
        <f t="shared" si="491"/>
        <v>15</v>
      </c>
      <c r="D2346" s="64">
        <v>0</v>
      </c>
      <c r="E2346" s="64">
        <v>15</v>
      </c>
      <c r="F2346" s="64">
        <v>0</v>
      </c>
      <c r="G2346" s="64">
        <v>0</v>
      </c>
      <c r="H2346" s="64">
        <v>0</v>
      </c>
      <c r="I2346" s="64">
        <v>0</v>
      </c>
    </row>
    <row r="2347" spans="1:9" s="208" customFormat="1" ht="15" customHeight="1" x14ac:dyDescent="0.25">
      <c r="A2347" s="423" t="s">
        <v>647</v>
      </c>
      <c r="B2347" s="231" t="s">
        <v>21</v>
      </c>
      <c r="C2347" s="64">
        <f t="shared" si="491"/>
        <v>13</v>
      </c>
      <c r="D2347" s="64">
        <v>0</v>
      </c>
      <c r="E2347" s="64">
        <v>13</v>
      </c>
      <c r="F2347" s="64">
        <v>0</v>
      </c>
      <c r="G2347" s="64">
        <v>0</v>
      </c>
      <c r="H2347" s="64">
        <v>0</v>
      </c>
      <c r="I2347" s="64">
        <v>0</v>
      </c>
    </row>
    <row r="2348" spans="1:9" s="103" customFormat="1" ht="13" x14ac:dyDescent="0.3">
      <c r="A2348" s="228"/>
      <c r="B2348" s="222" t="s">
        <v>22</v>
      </c>
      <c r="C2348" s="64">
        <f t="shared" si="491"/>
        <v>13</v>
      </c>
      <c r="D2348" s="64">
        <v>0</v>
      </c>
      <c r="E2348" s="64">
        <v>13</v>
      </c>
      <c r="F2348" s="64">
        <v>0</v>
      </c>
      <c r="G2348" s="64">
        <v>0</v>
      </c>
      <c r="H2348" s="64">
        <v>0</v>
      </c>
      <c r="I2348" s="64">
        <v>0</v>
      </c>
    </row>
    <row r="2349" spans="1:9" s="208" customFormat="1" ht="16.5" customHeight="1" x14ac:dyDescent="0.25">
      <c r="A2349" s="420" t="s">
        <v>642</v>
      </c>
      <c r="B2349" s="231" t="s">
        <v>21</v>
      </c>
      <c r="C2349" s="64">
        <f t="shared" si="491"/>
        <v>30</v>
      </c>
      <c r="D2349" s="64">
        <v>0</v>
      </c>
      <c r="E2349" s="64">
        <v>30</v>
      </c>
      <c r="F2349" s="64">
        <v>0</v>
      </c>
      <c r="G2349" s="64">
        <v>0</v>
      </c>
      <c r="H2349" s="64">
        <v>0</v>
      </c>
      <c r="I2349" s="64">
        <v>0</v>
      </c>
    </row>
    <row r="2350" spans="1:9" s="103" customFormat="1" ht="13.5" customHeight="1" x14ac:dyDescent="0.3">
      <c r="A2350" s="228"/>
      <c r="B2350" s="222" t="s">
        <v>22</v>
      </c>
      <c r="C2350" s="64">
        <f t="shared" si="491"/>
        <v>30</v>
      </c>
      <c r="D2350" s="64">
        <v>0</v>
      </c>
      <c r="E2350" s="64">
        <v>30</v>
      </c>
      <c r="F2350" s="64">
        <v>0</v>
      </c>
      <c r="G2350" s="64">
        <v>0</v>
      </c>
      <c r="H2350" s="64">
        <v>0</v>
      </c>
      <c r="I2350" s="64">
        <v>0</v>
      </c>
    </row>
    <row r="2351" spans="1:9" s="208" customFormat="1" ht="17.25" customHeight="1" x14ac:dyDescent="0.25">
      <c r="A2351" s="420" t="s">
        <v>642</v>
      </c>
      <c r="B2351" s="231" t="s">
        <v>21</v>
      </c>
      <c r="C2351" s="64">
        <f t="shared" si="491"/>
        <v>8</v>
      </c>
      <c r="D2351" s="64">
        <v>0</v>
      </c>
      <c r="E2351" s="64">
        <v>8</v>
      </c>
      <c r="F2351" s="64">
        <v>0</v>
      </c>
      <c r="G2351" s="64">
        <v>0</v>
      </c>
      <c r="H2351" s="64">
        <v>0</v>
      </c>
      <c r="I2351" s="64">
        <v>0</v>
      </c>
    </row>
    <row r="2352" spans="1:9" s="103" customFormat="1" ht="13" x14ac:dyDescent="0.3">
      <c r="A2352" s="228"/>
      <c r="B2352" s="222" t="s">
        <v>22</v>
      </c>
      <c r="C2352" s="64">
        <f t="shared" si="491"/>
        <v>8</v>
      </c>
      <c r="D2352" s="64">
        <v>0</v>
      </c>
      <c r="E2352" s="64">
        <v>8</v>
      </c>
      <c r="F2352" s="64">
        <v>0</v>
      </c>
      <c r="G2352" s="64">
        <v>0</v>
      </c>
      <c r="H2352" s="64">
        <v>0</v>
      </c>
      <c r="I2352" s="64">
        <v>0</v>
      </c>
    </row>
    <row r="2353" spans="1:9" s="208" customFormat="1" ht="28" x14ac:dyDescent="0.25">
      <c r="A2353" s="420" t="s">
        <v>764</v>
      </c>
      <c r="B2353" s="231" t="s">
        <v>21</v>
      </c>
      <c r="C2353" s="64">
        <f t="shared" si="491"/>
        <v>64</v>
      </c>
      <c r="D2353" s="64">
        <v>0</v>
      </c>
      <c r="E2353" s="64">
        <v>64</v>
      </c>
      <c r="F2353" s="64">
        <v>0</v>
      </c>
      <c r="G2353" s="64">
        <v>0</v>
      </c>
      <c r="H2353" s="64">
        <v>0</v>
      </c>
      <c r="I2353" s="64">
        <v>0</v>
      </c>
    </row>
    <row r="2354" spans="1:9" s="103" customFormat="1" ht="13" x14ac:dyDescent="0.3">
      <c r="A2354" s="228"/>
      <c r="B2354" s="222" t="s">
        <v>22</v>
      </c>
      <c r="C2354" s="64">
        <f t="shared" si="491"/>
        <v>64</v>
      </c>
      <c r="D2354" s="64">
        <v>0</v>
      </c>
      <c r="E2354" s="64">
        <v>64</v>
      </c>
      <c r="F2354" s="64">
        <v>0</v>
      </c>
      <c r="G2354" s="64">
        <v>0</v>
      </c>
      <c r="H2354" s="64">
        <v>0</v>
      </c>
      <c r="I2354" s="64">
        <v>0</v>
      </c>
    </row>
    <row r="2355" spans="1:9" s="208" customFormat="1" ht="16.5" customHeight="1" x14ac:dyDescent="0.25">
      <c r="A2355" s="420" t="s">
        <v>642</v>
      </c>
      <c r="B2355" s="231" t="s">
        <v>21</v>
      </c>
      <c r="C2355" s="64">
        <f t="shared" si="491"/>
        <v>23</v>
      </c>
      <c r="D2355" s="64">
        <v>0</v>
      </c>
      <c r="E2355" s="64">
        <v>23</v>
      </c>
      <c r="F2355" s="64">
        <v>0</v>
      </c>
      <c r="G2355" s="64">
        <v>0</v>
      </c>
      <c r="H2355" s="64">
        <v>0</v>
      </c>
      <c r="I2355" s="64">
        <v>0</v>
      </c>
    </row>
    <row r="2356" spans="1:9" s="103" customFormat="1" ht="13" x14ac:dyDescent="0.3">
      <c r="A2356" s="228"/>
      <c r="B2356" s="222" t="s">
        <v>22</v>
      </c>
      <c r="C2356" s="64">
        <f t="shared" si="491"/>
        <v>23</v>
      </c>
      <c r="D2356" s="64">
        <v>0</v>
      </c>
      <c r="E2356" s="64">
        <v>23</v>
      </c>
      <c r="F2356" s="64">
        <v>0</v>
      </c>
      <c r="G2356" s="64">
        <v>0</v>
      </c>
      <c r="H2356" s="64">
        <v>0</v>
      </c>
      <c r="I2356" s="64">
        <v>0</v>
      </c>
    </row>
    <row r="2357" spans="1:9" s="208" customFormat="1" ht="14" x14ac:dyDescent="0.25">
      <c r="A2357" s="420" t="s">
        <v>648</v>
      </c>
      <c r="B2357" s="231" t="s">
        <v>21</v>
      </c>
      <c r="C2357" s="64">
        <f t="shared" si="491"/>
        <v>7</v>
      </c>
      <c r="D2357" s="64">
        <v>0</v>
      </c>
      <c r="E2357" s="64">
        <v>7</v>
      </c>
      <c r="F2357" s="64">
        <v>0</v>
      </c>
      <c r="G2357" s="64">
        <v>0</v>
      </c>
      <c r="H2357" s="64">
        <v>0</v>
      </c>
      <c r="I2357" s="64">
        <v>0</v>
      </c>
    </row>
    <row r="2358" spans="1:9" s="103" customFormat="1" ht="13" x14ac:dyDescent="0.3">
      <c r="A2358" s="228"/>
      <c r="B2358" s="222" t="s">
        <v>22</v>
      </c>
      <c r="C2358" s="64">
        <f t="shared" si="491"/>
        <v>7</v>
      </c>
      <c r="D2358" s="64">
        <v>0</v>
      </c>
      <c r="E2358" s="64">
        <v>7</v>
      </c>
      <c r="F2358" s="64">
        <v>0</v>
      </c>
      <c r="G2358" s="64">
        <v>0</v>
      </c>
      <c r="H2358" s="64">
        <v>0</v>
      </c>
      <c r="I2358" s="64">
        <v>0</v>
      </c>
    </row>
    <row r="2359" spans="1:9" s="208" customFormat="1" ht="14.25" customHeight="1" x14ac:dyDescent="0.25">
      <c r="A2359" s="420" t="s">
        <v>642</v>
      </c>
      <c r="B2359" s="231" t="s">
        <v>21</v>
      </c>
      <c r="C2359" s="64">
        <f t="shared" si="491"/>
        <v>17</v>
      </c>
      <c r="D2359" s="64">
        <v>0</v>
      </c>
      <c r="E2359" s="64">
        <v>17</v>
      </c>
      <c r="F2359" s="64">
        <v>0</v>
      </c>
      <c r="G2359" s="64">
        <v>0</v>
      </c>
      <c r="H2359" s="64">
        <v>0</v>
      </c>
      <c r="I2359" s="64">
        <v>0</v>
      </c>
    </row>
    <row r="2360" spans="1:9" s="103" customFormat="1" ht="13" x14ac:dyDescent="0.3">
      <c r="A2360" s="228"/>
      <c r="B2360" s="222" t="s">
        <v>22</v>
      </c>
      <c r="C2360" s="64">
        <f t="shared" si="491"/>
        <v>17</v>
      </c>
      <c r="D2360" s="64">
        <v>0</v>
      </c>
      <c r="E2360" s="64">
        <v>17</v>
      </c>
      <c r="F2360" s="64">
        <v>0</v>
      </c>
      <c r="G2360" s="64">
        <v>0</v>
      </c>
      <c r="H2360" s="64">
        <v>0</v>
      </c>
      <c r="I2360" s="64">
        <v>0</v>
      </c>
    </row>
    <row r="2361" spans="1:9" s="208" customFormat="1" ht="14" x14ac:dyDescent="0.25">
      <c r="A2361" s="420" t="s">
        <v>649</v>
      </c>
      <c r="B2361" s="231" t="s">
        <v>21</v>
      </c>
      <c r="C2361" s="64">
        <f t="shared" si="491"/>
        <v>2</v>
      </c>
      <c r="D2361" s="64">
        <v>0</v>
      </c>
      <c r="E2361" s="64">
        <v>2</v>
      </c>
      <c r="F2361" s="64">
        <v>0</v>
      </c>
      <c r="G2361" s="64">
        <v>0</v>
      </c>
      <c r="H2361" s="64">
        <v>0</v>
      </c>
      <c r="I2361" s="64">
        <v>0</v>
      </c>
    </row>
    <row r="2362" spans="1:9" s="103" customFormat="1" ht="13" x14ac:dyDescent="0.3">
      <c r="A2362" s="228"/>
      <c r="B2362" s="222" t="s">
        <v>22</v>
      </c>
      <c r="C2362" s="64">
        <f t="shared" si="491"/>
        <v>2</v>
      </c>
      <c r="D2362" s="64">
        <v>0</v>
      </c>
      <c r="E2362" s="64">
        <v>2</v>
      </c>
      <c r="F2362" s="64">
        <v>0</v>
      </c>
      <c r="G2362" s="64">
        <v>0</v>
      </c>
      <c r="H2362" s="64">
        <v>0</v>
      </c>
      <c r="I2362" s="64">
        <v>0</v>
      </c>
    </row>
    <row r="2363" spans="1:9" s="208" customFormat="1" ht="16.5" customHeight="1" x14ac:dyDescent="0.25">
      <c r="A2363" s="420" t="s">
        <v>650</v>
      </c>
      <c r="B2363" s="231" t="s">
        <v>21</v>
      </c>
      <c r="C2363" s="64">
        <f t="shared" si="491"/>
        <v>7</v>
      </c>
      <c r="D2363" s="64">
        <v>0</v>
      </c>
      <c r="E2363" s="64">
        <v>7</v>
      </c>
      <c r="F2363" s="64">
        <v>0</v>
      </c>
      <c r="G2363" s="64">
        <v>0</v>
      </c>
      <c r="H2363" s="64">
        <v>0</v>
      </c>
      <c r="I2363" s="64">
        <v>0</v>
      </c>
    </row>
    <row r="2364" spans="1:9" s="103" customFormat="1" ht="13" x14ac:dyDescent="0.3">
      <c r="A2364" s="228"/>
      <c r="B2364" s="222" t="s">
        <v>22</v>
      </c>
      <c r="C2364" s="64">
        <f t="shared" si="491"/>
        <v>7</v>
      </c>
      <c r="D2364" s="64">
        <v>0</v>
      </c>
      <c r="E2364" s="64">
        <v>7</v>
      </c>
      <c r="F2364" s="64">
        <v>0</v>
      </c>
      <c r="G2364" s="64">
        <v>0</v>
      </c>
      <c r="H2364" s="64">
        <v>0</v>
      </c>
      <c r="I2364" s="64">
        <v>0</v>
      </c>
    </row>
    <row r="2365" spans="1:9" s="208" customFormat="1" ht="14" x14ac:dyDescent="0.25">
      <c r="A2365" s="420" t="s">
        <v>648</v>
      </c>
      <c r="B2365" s="231" t="s">
        <v>21</v>
      </c>
      <c r="C2365" s="64">
        <f t="shared" si="491"/>
        <v>18</v>
      </c>
      <c r="D2365" s="64">
        <v>0</v>
      </c>
      <c r="E2365" s="64">
        <v>18</v>
      </c>
      <c r="F2365" s="64">
        <v>0</v>
      </c>
      <c r="G2365" s="64">
        <v>0</v>
      </c>
      <c r="H2365" s="64">
        <v>0</v>
      </c>
      <c r="I2365" s="64">
        <v>0</v>
      </c>
    </row>
    <row r="2366" spans="1:9" s="103" customFormat="1" ht="13" x14ac:dyDescent="0.3">
      <c r="A2366" s="228"/>
      <c r="B2366" s="222" t="s">
        <v>22</v>
      </c>
      <c r="C2366" s="64">
        <f t="shared" si="491"/>
        <v>18</v>
      </c>
      <c r="D2366" s="64">
        <v>0</v>
      </c>
      <c r="E2366" s="64">
        <v>18</v>
      </c>
      <c r="F2366" s="64">
        <v>0</v>
      </c>
      <c r="G2366" s="64">
        <v>0</v>
      </c>
      <c r="H2366" s="64">
        <v>0</v>
      </c>
      <c r="I2366" s="64">
        <v>0</v>
      </c>
    </row>
    <row r="2367" spans="1:9" s="208" customFormat="1" ht="15" customHeight="1" x14ac:dyDescent="0.25">
      <c r="A2367" s="420" t="s">
        <v>651</v>
      </c>
      <c r="B2367" s="231" t="s">
        <v>21</v>
      </c>
      <c r="C2367" s="64">
        <f t="shared" si="491"/>
        <v>3</v>
      </c>
      <c r="D2367" s="64">
        <v>0</v>
      </c>
      <c r="E2367" s="64">
        <v>3</v>
      </c>
      <c r="F2367" s="64">
        <v>0</v>
      </c>
      <c r="G2367" s="64">
        <v>0</v>
      </c>
      <c r="H2367" s="64">
        <v>0</v>
      </c>
      <c r="I2367" s="64">
        <v>0</v>
      </c>
    </row>
    <row r="2368" spans="1:9" s="103" customFormat="1" ht="13" x14ac:dyDescent="0.3">
      <c r="A2368" s="228"/>
      <c r="B2368" s="222" t="s">
        <v>22</v>
      </c>
      <c r="C2368" s="64">
        <f t="shared" si="491"/>
        <v>3</v>
      </c>
      <c r="D2368" s="64">
        <v>0</v>
      </c>
      <c r="E2368" s="64">
        <v>3</v>
      </c>
      <c r="F2368" s="64">
        <v>0</v>
      </c>
      <c r="G2368" s="64">
        <v>0</v>
      </c>
      <c r="H2368" s="64">
        <v>0</v>
      </c>
      <c r="I2368" s="64">
        <v>0</v>
      </c>
    </row>
    <row r="2369" spans="1:9" s="208" customFormat="1" ht="14" x14ac:dyDescent="0.25">
      <c r="A2369" s="420" t="s">
        <v>648</v>
      </c>
      <c r="B2369" s="231" t="s">
        <v>21</v>
      </c>
      <c r="C2369" s="64">
        <f t="shared" si="491"/>
        <v>15</v>
      </c>
      <c r="D2369" s="64">
        <v>0</v>
      </c>
      <c r="E2369" s="64">
        <v>15</v>
      </c>
      <c r="F2369" s="64">
        <v>0</v>
      </c>
      <c r="G2369" s="64">
        <v>0</v>
      </c>
      <c r="H2369" s="64">
        <v>0</v>
      </c>
      <c r="I2369" s="64">
        <v>0</v>
      </c>
    </row>
    <row r="2370" spans="1:9" s="103" customFormat="1" ht="13" x14ac:dyDescent="0.3">
      <c r="A2370" s="228"/>
      <c r="B2370" s="222" t="s">
        <v>22</v>
      </c>
      <c r="C2370" s="64">
        <f t="shared" si="491"/>
        <v>15</v>
      </c>
      <c r="D2370" s="64">
        <v>0</v>
      </c>
      <c r="E2370" s="64">
        <v>15</v>
      </c>
      <c r="F2370" s="64">
        <v>0</v>
      </c>
      <c r="G2370" s="64">
        <v>0</v>
      </c>
      <c r="H2370" s="64">
        <v>0</v>
      </c>
      <c r="I2370" s="64">
        <v>0</v>
      </c>
    </row>
    <row r="2371" spans="1:9" s="208" customFormat="1" ht="15" customHeight="1" x14ac:dyDescent="0.25">
      <c r="A2371" s="420" t="s">
        <v>642</v>
      </c>
      <c r="B2371" s="231" t="s">
        <v>21</v>
      </c>
      <c r="C2371" s="64">
        <f t="shared" si="491"/>
        <v>26</v>
      </c>
      <c r="D2371" s="64">
        <v>0</v>
      </c>
      <c r="E2371" s="64">
        <v>26</v>
      </c>
      <c r="F2371" s="64">
        <v>0</v>
      </c>
      <c r="G2371" s="64">
        <v>0</v>
      </c>
      <c r="H2371" s="64">
        <v>0</v>
      </c>
      <c r="I2371" s="64">
        <v>0</v>
      </c>
    </row>
    <row r="2372" spans="1:9" s="103" customFormat="1" ht="13" x14ac:dyDescent="0.3">
      <c r="A2372" s="228"/>
      <c r="B2372" s="222" t="s">
        <v>22</v>
      </c>
      <c r="C2372" s="64">
        <f t="shared" si="491"/>
        <v>26</v>
      </c>
      <c r="D2372" s="64">
        <v>0</v>
      </c>
      <c r="E2372" s="64">
        <v>26</v>
      </c>
      <c r="F2372" s="64">
        <v>0</v>
      </c>
      <c r="G2372" s="64">
        <v>0</v>
      </c>
      <c r="H2372" s="64">
        <v>0</v>
      </c>
      <c r="I2372" s="64">
        <v>0</v>
      </c>
    </row>
    <row r="2373" spans="1:9" s="208" customFormat="1" ht="14" x14ac:dyDescent="0.3">
      <c r="A2373" s="397" t="s">
        <v>626</v>
      </c>
      <c r="B2373" s="231" t="s">
        <v>21</v>
      </c>
      <c r="C2373" s="64">
        <f t="shared" si="491"/>
        <v>215</v>
      </c>
      <c r="D2373" s="64">
        <f>D2375+D2377+D2379+D2381+D2383+D2385+D2387+D2389+D2391+D2393</f>
        <v>0</v>
      </c>
      <c r="E2373" s="64">
        <f t="shared" ref="E2373:I2374" si="498">E2375+E2377+E2379+E2381+E2383+E2385+E2387+E2389+E2391+E2393</f>
        <v>215</v>
      </c>
      <c r="F2373" s="64">
        <f t="shared" si="498"/>
        <v>0</v>
      </c>
      <c r="G2373" s="64">
        <f t="shared" si="498"/>
        <v>0</v>
      </c>
      <c r="H2373" s="64">
        <f t="shared" si="498"/>
        <v>0</v>
      </c>
      <c r="I2373" s="64">
        <f t="shared" si="498"/>
        <v>0</v>
      </c>
    </row>
    <row r="2374" spans="1:9" s="103" customFormat="1" ht="13" x14ac:dyDescent="0.3">
      <c r="A2374" s="132"/>
      <c r="B2374" s="222" t="s">
        <v>22</v>
      </c>
      <c r="C2374" s="64">
        <f t="shared" si="491"/>
        <v>215</v>
      </c>
      <c r="D2374" s="64">
        <f>D2376+D2378+D2380+D2382+D2384+D2386+D2388+D2390+D2392+D2394</f>
        <v>0</v>
      </c>
      <c r="E2374" s="64">
        <f t="shared" si="498"/>
        <v>215</v>
      </c>
      <c r="F2374" s="64">
        <f t="shared" si="498"/>
        <v>0</v>
      </c>
      <c r="G2374" s="64">
        <f t="shared" si="498"/>
        <v>0</v>
      </c>
      <c r="H2374" s="64">
        <f t="shared" si="498"/>
        <v>0</v>
      </c>
      <c r="I2374" s="64">
        <f t="shared" si="498"/>
        <v>0</v>
      </c>
    </row>
    <row r="2375" spans="1:9" s="208" customFormat="1" ht="14" x14ac:dyDescent="0.3">
      <c r="A2375" s="415" t="s">
        <v>652</v>
      </c>
      <c r="B2375" s="231" t="s">
        <v>21</v>
      </c>
      <c r="C2375" s="64">
        <f t="shared" si="491"/>
        <v>35</v>
      </c>
      <c r="D2375" s="64">
        <v>0</v>
      </c>
      <c r="E2375" s="64">
        <v>35</v>
      </c>
      <c r="F2375" s="64">
        <v>0</v>
      </c>
      <c r="G2375" s="64">
        <v>0</v>
      </c>
      <c r="H2375" s="64">
        <v>0</v>
      </c>
      <c r="I2375" s="64">
        <v>0</v>
      </c>
    </row>
    <row r="2376" spans="1:9" s="103" customFormat="1" ht="13" x14ac:dyDescent="0.3">
      <c r="A2376" s="132"/>
      <c r="B2376" s="222" t="s">
        <v>22</v>
      </c>
      <c r="C2376" s="64">
        <f t="shared" si="491"/>
        <v>35</v>
      </c>
      <c r="D2376" s="64">
        <v>0</v>
      </c>
      <c r="E2376" s="64">
        <v>35</v>
      </c>
      <c r="F2376" s="64">
        <v>0</v>
      </c>
      <c r="G2376" s="64">
        <v>0</v>
      </c>
      <c r="H2376" s="64">
        <v>0</v>
      </c>
      <c r="I2376" s="64">
        <v>0</v>
      </c>
    </row>
    <row r="2377" spans="1:9" s="208" customFormat="1" ht="15.75" customHeight="1" x14ac:dyDescent="0.3">
      <c r="A2377" s="415" t="s">
        <v>653</v>
      </c>
      <c r="B2377" s="231" t="s">
        <v>21</v>
      </c>
      <c r="C2377" s="64">
        <f t="shared" si="491"/>
        <v>12</v>
      </c>
      <c r="D2377" s="64">
        <f>D2379+D2381</f>
        <v>0</v>
      </c>
      <c r="E2377" s="64">
        <v>12</v>
      </c>
      <c r="F2377" s="64">
        <f t="shared" ref="F2377:I2378" si="499">F2379+F2381</f>
        <v>0</v>
      </c>
      <c r="G2377" s="64">
        <f t="shared" si="499"/>
        <v>0</v>
      </c>
      <c r="H2377" s="64">
        <f t="shared" si="499"/>
        <v>0</v>
      </c>
      <c r="I2377" s="64">
        <f t="shared" si="499"/>
        <v>0</v>
      </c>
    </row>
    <row r="2378" spans="1:9" s="103" customFormat="1" x14ac:dyDescent="0.25">
      <c r="A2378" s="12"/>
      <c r="B2378" s="222" t="s">
        <v>22</v>
      </c>
      <c r="C2378" s="64">
        <f t="shared" si="491"/>
        <v>12</v>
      </c>
      <c r="D2378" s="64">
        <f>D2380+D2382</f>
        <v>0</v>
      </c>
      <c r="E2378" s="64">
        <v>12</v>
      </c>
      <c r="F2378" s="64">
        <f t="shared" si="499"/>
        <v>0</v>
      </c>
      <c r="G2378" s="64">
        <f t="shared" si="499"/>
        <v>0</v>
      </c>
      <c r="H2378" s="64">
        <f t="shared" si="499"/>
        <v>0</v>
      </c>
      <c r="I2378" s="64">
        <f t="shared" si="499"/>
        <v>0</v>
      </c>
    </row>
    <row r="2379" spans="1:9" s="208" customFormat="1" ht="14" x14ac:dyDescent="0.25">
      <c r="A2379" s="419" t="s">
        <v>654</v>
      </c>
      <c r="B2379" s="231" t="s">
        <v>21</v>
      </c>
      <c r="C2379" s="64">
        <f t="shared" si="491"/>
        <v>30</v>
      </c>
      <c r="D2379" s="64">
        <v>0</v>
      </c>
      <c r="E2379" s="64">
        <v>30</v>
      </c>
      <c r="F2379" s="64">
        <v>0</v>
      </c>
      <c r="G2379" s="64">
        <v>0</v>
      </c>
      <c r="H2379" s="64">
        <v>0</v>
      </c>
      <c r="I2379" s="64">
        <v>0</v>
      </c>
    </row>
    <row r="2380" spans="1:9" s="103" customFormat="1" x14ac:dyDescent="0.25">
      <c r="A2380" s="12"/>
      <c r="B2380" s="222" t="s">
        <v>22</v>
      </c>
      <c r="C2380" s="64">
        <f t="shared" si="491"/>
        <v>30</v>
      </c>
      <c r="D2380" s="64">
        <v>0</v>
      </c>
      <c r="E2380" s="64">
        <v>30</v>
      </c>
      <c r="F2380" s="64">
        <v>0</v>
      </c>
      <c r="G2380" s="64">
        <v>0</v>
      </c>
      <c r="H2380" s="64">
        <v>0</v>
      </c>
      <c r="I2380" s="64">
        <v>0</v>
      </c>
    </row>
    <row r="2381" spans="1:9" s="208" customFormat="1" ht="14" x14ac:dyDescent="0.25">
      <c r="A2381" s="419" t="s">
        <v>655</v>
      </c>
      <c r="B2381" s="231" t="s">
        <v>21</v>
      </c>
      <c r="C2381" s="64">
        <f t="shared" si="491"/>
        <v>18</v>
      </c>
      <c r="D2381" s="64">
        <v>0</v>
      </c>
      <c r="E2381" s="64">
        <v>18</v>
      </c>
      <c r="F2381" s="64">
        <v>0</v>
      </c>
      <c r="G2381" s="64">
        <v>0</v>
      </c>
      <c r="H2381" s="64">
        <v>0</v>
      </c>
      <c r="I2381" s="64">
        <v>0</v>
      </c>
    </row>
    <row r="2382" spans="1:9" s="103" customFormat="1" x14ac:dyDescent="0.25">
      <c r="A2382" s="12"/>
      <c r="B2382" s="222" t="s">
        <v>22</v>
      </c>
      <c r="C2382" s="64">
        <f t="shared" si="491"/>
        <v>18</v>
      </c>
      <c r="D2382" s="64">
        <v>0</v>
      </c>
      <c r="E2382" s="64">
        <v>18</v>
      </c>
      <c r="F2382" s="64">
        <v>0</v>
      </c>
      <c r="G2382" s="64">
        <v>0</v>
      </c>
      <c r="H2382" s="64">
        <v>0</v>
      </c>
      <c r="I2382" s="64">
        <v>0</v>
      </c>
    </row>
    <row r="2383" spans="1:9" s="208" customFormat="1" ht="14" x14ac:dyDescent="0.25">
      <c r="A2383" s="419" t="s">
        <v>656</v>
      </c>
      <c r="B2383" s="231" t="s">
        <v>21</v>
      </c>
      <c r="C2383" s="64">
        <f t="shared" si="491"/>
        <v>15</v>
      </c>
      <c r="D2383" s="64">
        <v>0</v>
      </c>
      <c r="E2383" s="64">
        <v>15</v>
      </c>
      <c r="F2383" s="64">
        <v>0</v>
      </c>
      <c r="G2383" s="64">
        <v>0</v>
      </c>
      <c r="H2383" s="64">
        <v>0</v>
      </c>
      <c r="I2383" s="64">
        <v>0</v>
      </c>
    </row>
    <row r="2384" spans="1:9" s="103" customFormat="1" ht="13" x14ac:dyDescent="0.3">
      <c r="A2384" s="228"/>
      <c r="B2384" s="222" t="s">
        <v>22</v>
      </c>
      <c r="C2384" s="64">
        <f t="shared" si="491"/>
        <v>15</v>
      </c>
      <c r="D2384" s="64">
        <v>0</v>
      </c>
      <c r="E2384" s="64">
        <v>15</v>
      </c>
      <c r="F2384" s="64">
        <v>0</v>
      </c>
      <c r="G2384" s="64">
        <v>0</v>
      </c>
      <c r="H2384" s="64">
        <v>0</v>
      </c>
      <c r="I2384" s="64">
        <v>0</v>
      </c>
    </row>
    <row r="2385" spans="1:9" s="208" customFormat="1" ht="15" customHeight="1" x14ac:dyDescent="0.25">
      <c r="A2385" s="419" t="s">
        <v>657</v>
      </c>
      <c r="B2385" s="231" t="s">
        <v>21</v>
      </c>
      <c r="C2385" s="64">
        <f t="shared" si="491"/>
        <v>26</v>
      </c>
      <c r="D2385" s="64">
        <v>0</v>
      </c>
      <c r="E2385" s="64">
        <v>26</v>
      </c>
      <c r="F2385" s="64">
        <v>0</v>
      </c>
      <c r="G2385" s="64">
        <v>0</v>
      </c>
      <c r="H2385" s="64">
        <v>0</v>
      </c>
      <c r="I2385" s="64">
        <v>0</v>
      </c>
    </row>
    <row r="2386" spans="1:9" s="103" customFormat="1" ht="13" x14ac:dyDescent="0.3">
      <c r="A2386" s="228"/>
      <c r="B2386" s="222" t="s">
        <v>22</v>
      </c>
      <c r="C2386" s="64">
        <f t="shared" si="491"/>
        <v>26</v>
      </c>
      <c r="D2386" s="64">
        <v>0</v>
      </c>
      <c r="E2386" s="64">
        <v>26</v>
      </c>
      <c r="F2386" s="64">
        <v>0</v>
      </c>
      <c r="G2386" s="64">
        <v>0</v>
      </c>
      <c r="H2386" s="64">
        <v>0</v>
      </c>
      <c r="I2386" s="64">
        <v>0</v>
      </c>
    </row>
    <row r="2387" spans="1:9" s="208" customFormat="1" ht="14" x14ac:dyDescent="0.3">
      <c r="A2387" s="415" t="s">
        <v>658</v>
      </c>
      <c r="B2387" s="231" t="s">
        <v>21</v>
      </c>
      <c r="C2387" s="64">
        <f t="shared" si="491"/>
        <v>19</v>
      </c>
      <c r="D2387" s="64">
        <v>0</v>
      </c>
      <c r="E2387" s="64">
        <v>19</v>
      </c>
      <c r="F2387" s="64">
        <v>0</v>
      </c>
      <c r="G2387" s="64">
        <v>0</v>
      </c>
      <c r="H2387" s="64">
        <v>0</v>
      </c>
      <c r="I2387" s="64">
        <v>0</v>
      </c>
    </row>
    <row r="2388" spans="1:9" s="103" customFormat="1" ht="13" x14ac:dyDescent="0.3">
      <c r="A2388" s="228"/>
      <c r="B2388" s="222" t="s">
        <v>22</v>
      </c>
      <c r="C2388" s="64">
        <f t="shared" si="491"/>
        <v>19</v>
      </c>
      <c r="D2388" s="64">
        <v>0</v>
      </c>
      <c r="E2388" s="64">
        <v>19</v>
      </c>
      <c r="F2388" s="64">
        <v>0</v>
      </c>
      <c r="G2388" s="64">
        <v>0</v>
      </c>
      <c r="H2388" s="64">
        <v>0</v>
      </c>
      <c r="I2388" s="64">
        <v>0</v>
      </c>
    </row>
    <row r="2389" spans="1:9" s="208" customFormat="1" ht="29.25" customHeight="1" x14ac:dyDescent="0.25">
      <c r="A2389" s="589" t="s">
        <v>659</v>
      </c>
      <c r="B2389" s="231" t="s">
        <v>21</v>
      </c>
      <c r="C2389" s="64">
        <f t="shared" si="491"/>
        <v>12</v>
      </c>
      <c r="D2389" s="64">
        <v>0</v>
      </c>
      <c r="E2389" s="64">
        <v>12</v>
      </c>
      <c r="F2389" s="64">
        <v>0</v>
      </c>
      <c r="G2389" s="64">
        <v>0</v>
      </c>
      <c r="H2389" s="64">
        <v>0</v>
      </c>
      <c r="I2389" s="64">
        <v>0</v>
      </c>
    </row>
    <row r="2390" spans="1:9" s="103" customFormat="1" ht="13" x14ac:dyDescent="0.3">
      <c r="A2390" s="228"/>
      <c r="B2390" s="222" t="s">
        <v>22</v>
      </c>
      <c r="C2390" s="64">
        <f t="shared" si="491"/>
        <v>12</v>
      </c>
      <c r="D2390" s="64">
        <v>0</v>
      </c>
      <c r="E2390" s="64">
        <v>12</v>
      </c>
      <c r="F2390" s="64">
        <v>0</v>
      </c>
      <c r="G2390" s="64">
        <v>0</v>
      </c>
      <c r="H2390" s="64">
        <v>0</v>
      </c>
      <c r="I2390" s="64">
        <v>0</v>
      </c>
    </row>
    <row r="2391" spans="1:9" s="208" customFormat="1" ht="28" x14ac:dyDescent="0.3">
      <c r="A2391" s="418" t="s">
        <v>660</v>
      </c>
      <c r="B2391" s="231" t="s">
        <v>21</v>
      </c>
      <c r="C2391" s="64">
        <f t="shared" si="491"/>
        <v>38</v>
      </c>
      <c r="D2391" s="64">
        <v>0</v>
      </c>
      <c r="E2391" s="64">
        <v>38</v>
      </c>
      <c r="F2391" s="64">
        <v>0</v>
      </c>
      <c r="G2391" s="64">
        <v>0</v>
      </c>
      <c r="H2391" s="64">
        <v>0</v>
      </c>
      <c r="I2391" s="64">
        <v>0</v>
      </c>
    </row>
    <row r="2392" spans="1:9" s="103" customFormat="1" ht="13" x14ac:dyDescent="0.3">
      <c r="A2392" s="228"/>
      <c r="B2392" s="222" t="s">
        <v>22</v>
      </c>
      <c r="C2392" s="64">
        <f t="shared" si="491"/>
        <v>38</v>
      </c>
      <c r="D2392" s="64">
        <v>0</v>
      </c>
      <c r="E2392" s="64">
        <v>38</v>
      </c>
      <c r="F2392" s="64">
        <v>0</v>
      </c>
      <c r="G2392" s="64">
        <v>0</v>
      </c>
      <c r="H2392" s="64">
        <v>0</v>
      </c>
      <c r="I2392" s="64">
        <v>0</v>
      </c>
    </row>
    <row r="2393" spans="1:9" s="208" customFormat="1" ht="15" customHeight="1" x14ac:dyDescent="0.25">
      <c r="A2393" s="419" t="s">
        <v>654</v>
      </c>
      <c r="B2393" s="231" t="s">
        <v>21</v>
      </c>
      <c r="C2393" s="64">
        <f t="shared" si="491"/>
        <v>10</v>
      </c>
      <c r="D2393" s="64">
        <v>0</v>
      </c>
      <c r="E2393" s="64">
        <v>10</v>
      </c>
      <c r="F2393" s="64">
        <v>0</v>
      </c>
      <c r="G2393" s="64">
        <v>0</v>
      </c>
      <c r="H2393" s="64">
        <v>0</v>
      </c>
      <c r="I2393" s="64">
        <v>0</v>
      </c>
    </row>
    <row r="2394" spans="1:9" s="103" customFormat="1" ht="13" x14ac:dyDescent="0.3">
      <c r="A2394" s="228"/>
      <c r="B2394" s="222" t="s">
        <v>22</v>
      </c>
      <c r="C2394" s="64">
        <f t="shared" si="491"/>
        <v>10</v>
      </c>
      <c r="D2394" s="64">
        <v>0</v>
      </c>
      <c r="E2394" s="64">
        <v>10</v>
      </c>
      <c r="F2394" s="64">
        <v>0</v>
      </c>
      <c r="G2394" s="64">
        <v>0</v>
      </c>
      <c r="H2394" s="64">
        <v>0</v>
      </c>
      <c r="I2394" s="64">
        <v>0</v>
      </c>
    </row>
    <row r="2395" spans="1:9" s="103" customFormat="1" ht="13" x14ac:dyDescent="0.3">
      <c r="A2395" s="320" t="s">
        <v>704</v>
      </c>
      <c r="B2395" s="238" t="s">
        <v>21</v>
      </c>
      <c r="C2395" s="64">
        <f t="shared" si="491"/>
        <v>54</v>
      </c>
      <c r="D2395" s="64">
        <f>D2397</f>
        <v>54</v>
      </c>
      <c r="E2395" s="64">
        <f t="shared" ref="E2395:I2396" si="500">E2397</f>
        <v>0</v>
      </c>
      <c r="F2395" s="64">
        <f t="shared" si="500"/>
        <v>0</v>
      </c>
      <c r="G2395" s="64">
        <f t="shared" si="500"/>
        <v>0</v>
      </c>
      <c r="H2395" s="64">
        <f t="shared" si="500"/>
        <v>0</v>
      </c>
      <c r="I2395" s="64">
        <f t="shared" si="500"/>
        <v>0</v>
      </c>
    </row>
    <row r="2396" spans="1:9" s="103" customFormat="1" ht="13" x14ac:dyDescent="0.3">
      <c r="A2396" s="228"/>
      <c r="B2396" s="239" t="s">
        <v>22</v>
      </c>
      <c r="C2396" s="64">
        <f t="shared" si="491"/>
        <v>54</v>
      </c>
      <c r="D2396" s="64">
        <f>D2398</f>
        <v>54</v>
      </c>
      <c r="E2396" s="64">
        <f t="shared" si="500"/>
        <v>0</v>
      </c>
      <c r="F2396" s="64">
        <f t="shared" si="500"/>
        <v>0</v>
      </c>
      <c r="G2396" s="64">
        <f t="shared" si="500"/>
        <v>0</v>
      </c>
      <c r="H2396" s="64">
        <f t="shared" si="500"/>
        <v>0</v>
      </c>
      <c r="I2396" s="64">
        <f t="shared" si="500"/>
        <v>0</v>
      </c>
    </row>
    <row r="2397" spans="1:9" s="248" customFormat="1" ht="25" x14ac:dyDescent="0.25">
      <c r="A2397" s="407" t="s">
        <v>285</v>
      </c>
      <c r="B2397" s="406" t="s">
        <v>21</v>
      </c>
      <c r="C2397" s="324">
        <f t="shared" si="491"/>
        <v>54</v>
      </c>
      <c r="D2397" s="324">
        <v>54</v>
      </c>
      <c r="E2397" s="324">
        <v>0</v>
      </c>
      <c r="F2397" s="324">
        <v>0</v>
      </c>
      <c r="G2397" s="324">
        <v>0</v>
      </c>
      <c r="H2397" s="324">
        <v>0</v>
      </c>
      <c r="I2397" s="324">
        <v>0</v>
      </c>
    </row>
    <row r="2398" spans="1:9" s="103" customFormat="1" ht="13" x14ac:dyDescent="0.3">
      <c r="A2398" s="228"/>
      <c r="B2398" s="222" t="s">
        <v>22</v>
      </c>
      <c r="C2398" s="64">
        <f t="shared" si="491"/>
        <v>54</v>
      </c>
      <c r="D2398" s="64">
        <v>54</v>
      </c>
      <c r="E2398" s="64">
        <v>0</v>
      </c>
      <c r="F2398" s="64">
        <v>0</v>
      </c>
      <c r="G2398" s="64">
        <v>0</v>
      </c>
      <c r="H2398" s="64">
        <v>0</v>
      </c>
      <c r="I2398" s="64">
        <v>0</v>
      </c>
    </row>
    <row r="2399" spans="1:9" s="103" customFormat="1" ht="14" x14ac:dyDescent="0.3">
      <c r="A2399" s="360" t="s">
        <v>705</v>
      </c>
      <c r="B2399" s="238" t="s">
        <v>21</v>
      </c>
      <c r="C2399" s="64">
        <f t="shared" si="491"/>
        <v>33</v>
      </c>
      <c r="D2399" s="64">
        <f>D2401+D2403</f>
        <v>30</v>
      </c>
      <c r="E2399" s="64">
        <f t="shared" ref="E2399:I2400" si="501">E2401+E2403</f>
        <v>3</v>
      </c>
      <c r="F2399" s="64">
        <f t="shared" si="501"/>
        <v>0</v>
      </c>
      <c r="G2399" s="64">
        <f t="shared" si="501"/>
        <v>0</v>
      </c>
      <c r="H2399" s="64">
        <f t="shared" si="501"/>
        <v>0</v>
      </c>
      <c r="I2399" s="64">
        <f t="shared" si="501"/>
        <v>0</v>
      </c>
    </row>
    <row r="2400" spans="1:9" s="103" customFormat="1" ht="13" x14ac:dyDescent="0.3">
      <c r="A2400" s="228"/>
      <c r="B2400" s="239" t="s">
        <v>22</v>
      </c>
      <c r="C2400" s="64">
        <f t="shared" si="491"/>
        <v>33</v>
      </c>
      <c r="D2400" s="64">
        <f>D2402+D2404</f>
        <v>30</v>
      </c>
      <c r="E2400" s="64">
        <f t="shared" si="501"/>
        <v>3</v>
      </c>
      <c r="F2400" s="64">
        <f t="shared" si="501"/>
        <v>0</v>
      </c>
      <c r="G2400" s="64">
        <f t="shared" si="501"/>
        <v>0</v>
      </c>
      <c r="H2400" s="64">
        <f t="shared" si="501"/>
        <v>0</v>
      </c>
      <c r="I2400" s="64">
        <f t="shared" si="501"/>
        <v>0</v>
      </c>
    </row>
    <row r="2401" spans="1:15" s="208" customFormat="1" ht="14" x14ac:dyDescent="0.3">
      <c r="A2401" s="413" t="s">
        <v>378</v>
      </c>
      <c r="B2401" s="231" t="s">
        <v>21</v>
      </c>
      <c r="C2401" s="64">
        <f t="shared" si="491"/>
        <v>30</v>
      </c>
      <c r="D2401" s="64">
        <v>30</v>
      </c>
      <c r="E2401" s="64">
        <v>0</v>
      </c>
      <c r="F2401" s="64">
        <v>0</v>
      </c>
      <c r="G2401" s="64">
        <v>0</v>
      </c>
      <c r="H2401" s="64">
        <v>0</v>
      </c>
      <c r="I2401" s="64">
        <v>0</v>
      </c>
      <c r="J2401" s="631" t="s">
        <v>564</v>
      </c>
      <c r="K2401" s="632"/>
      <c r="L2401" s="632"/>
      <c r="M2401" s="632"/>
      <c r="N2401" s="632"/>
    </row>
    <row r="2402" spans="1:15" s="103" customFormat="1" ht="13" x14ac:dyDescent="0.3">
      <c r="A2402" s="228"/>
      <c r="B2402" s="222" t="s">
        <v>22</v>
      </c>
      <c r="C2402" s="64">
        <f t="shared" si="491"/>
        <v>30</v>
      </c>
      <c r="D2402" s="64">
        <v>30</v>
      </c>
      <c r="E2402" s="64">
        <v>0</v>
      </c>
      <c r="F2402" s="64">
        <v>0</v>
      </c>
      <c r="G2402" s="64">
        <v>0</v>
      </c>
      <c r="H2402" s="64">
        <v>0</v>
      </c>
      <c r="I2402" s="64">
        <v>0</v>
      </c>
      <c r="J2402" s="643"/>
      <c r="K2402" s="644"/>
      <c r="L2402" s="644"/>
      <c r="M2402" s="644"/>
      <c r="N2402" s="644"/>
    </row>
    <row r="2403" spans="1:15" s="208" customFormat="1" ht="14" x14ac:dyDescent="0.3">
      <c r="A2403" s="415" t="s">
        <v>633</v>
      </c>
      <c r="B2403" s="231" t="s">
        <v>21</v>
      </c>
      <c r="C2403" s="64">
        <f t="shared" si="491"/>
        <v>3</v>
      </c>
      <c r="D2403" s="64">
        <v>0</v>
      </c>
      <c r="E2403" s="64">
        <v>3</v>
      </c>
      <c r="F2403" s="64">
        <v>0</v>
      </c>
      <c r="G2403" s="64">
        <v>0</v>
      </c>
      <c r="H2403" s="64">
        <v>0</v>
      </c>
      <c r="I2403" s="64">
        <v>0</v>
      </c>
      <c r="J2403" s="631"/>
      <c r="K2403" s="632"/>
      <c r="L2403" s="632"/>
      <c r="M2403" s="632"/>
      <c r="N2403" s="632"/>
    </row>
    <row r="2404" spans="1:15" s="103" customFormat="1" ht="13" x14ac:dyDescent="0.3">
      <c r="A2404" s="228"/>
      <c r="B2404" s="222" t="s">
        <v>22</v>
      </c>
      <c r="C2404" s="64">
        <f t="shared" si="491"/>
        <v>3</v>
      </c>
      <c r="D2404" s="64">
        <v>0</v>
      </c>
      <c r="E2404" s="64">
        <v>3</v>
      </c>
      <c r="F2404" s="64">
        <v>0</v>
      </c>
      <c r="G2404" s="64">
        <v>0</v>
      </c>
      <c r="H2404" s="64">
        <v>0</v>
      </c>
      <c r="I2404" s="64">
        <v>0</v>
      </c>
      <c r="J2404" s="643"/>
      <c r="K2404" s="644"/>
      <c r="L2404" s="644"/>
      <c r="M2404" s="644"/>
      <c r="N2404" s="644"/>
    </row>
    <row r="2405" spans="1:15" s="208" customFormat="1" ht="14" x14ac:dyDescent="0.3">
      <c r="A2405" s="416" t="s">
        <v>706</v>
      </c>
      <c r="B2405" s="231" t="s">
        <v>21</v>
      </c>
      <c r="C2405" s="64">
        <f t="shared" si="491"/>
        <v>27</v>
      </c>
      <c r="D2405" s="64">
        <f>D2407</f>
        <v>27</v>
      </c>
      <c r="E2405" s="64">
        <f t="shared" ref="E2405:I2406" si="502">E2407</f>
        <v>0</v>
      </c>
      <c r="F2405" s="64">
        <f t="shared" si="502"/>
        <v>0</v>
      </c>
      <c r="G2405" s="64">
        <f t="shared" si="502"/>
        <v>0</v>
      </c>
      <c r="H2405" s="64">
        <f t="shared" si="502"/>
        <v>0</v>
      </c>
      <c r="I2405" s="64">
        <f t="shared" si="502"/>
        <v>0</v>
      </c>
    </row>
    <row r="2406" spans="1:15" s="103" customFormat="1" ht="13" x14ac:dyDescent="0.3">
      <c r="A2406" s="228"/>
      <c r="B2406" s="222" t="s">
        <v>22</v>
      </c>
      <c r="C2406" s="64">
        <f t="shared" si="491"/>
        <v>27</v>
      </c>
      <c r="D2406" s="64">
        <f>D2408</f>
        <v>27</v>
      </c>
      <c r="E2406" s="64">
        <f t="shared" si="502"/>
        <v>0</v>
      </c>
      <c r="F2406" s="64">
        <f t="shared" si="502"/>
        <v>0</v>
      </c>
      <c r="G2406" s="64">
        <f t="shared" si="502"/>
        <v>0</v>
      </c>
      <c r="H2406" s="64">
        <f t="shared" si="502"/>
        <v>0</v>
      </c>
      <c r="I2406" s="64">
        <f t="shared" si="502"/>
        <v>0</v>
      </c>
    </row>
    <row r="2407" spans="1:15" s="215" customFormat="1" ht="14" x14ac:dyDescent="0.3">
      <c r="A2407" s="417" t="s">
        <v>413</v>
      </c>
      <c r="B2407" s="231" t="s">
        <v>21</v>
      </c>
      <c r="C2407" s="255">
        <f t="shared" si="491"/>
        <v>27</v>
      </c>
      <c r="D2407" s="255">
        <v>27</v>
      </c>
      <c r="E2407" s="255">
        <v>0</v>
      </c>
      <c r="F2407" s="255">
        <v>0</v>
      </c>
      <c r="G2407" s="255">
        <v>0</v>
      </c>
      <c r="H2407" s="255">
        <v>0</v>
      </c>
      <c r="I2407" s="255">
        <v>0</v>
      </c>
      <c r="J2407" s="624" t="s">
        <v>457</v>
      </c>
      <c r="K2407" s="625"/>
      <c r="L2407" s="625"/>
      <c r="M2407" s="625"/>
      <c r="N2407" s="625"/>
      <c r="O2407" s="625"/>
    </row>
    <row r="2408" spans="1:15" s="216" customFormat="1" ht="13" x14ac:dyDescent="0.3">
      <c r="A2408" s="228"/>
      <c r="B2408" s="222" t="s">
        <v>22</v>
      </c>
      <c r="C2408" s="255">
        <f t="shared" si="491"/>
        <v>27</v>
      </c>
      <c r="D2408" s="255">
        <v>27</v>
      </c>
      <c r="E2408" s="255">
        <v>0</v>
      </c>
      <c r="F2408" s="255">
        <v>0</v>
      </c>
      <c r="G2408" s="255">
        <v>0</v>
      </c>
      <c r="H2408" s="255">
        <v>0</v>
      </c>
      <c r="I2408" s="255">
        <v>0</v>
      </c>
      <c r="J2408" s="626"/>
      <c r="K2408" s="627"/>
      <c r="L2408" s="627"/>
      <c r="M2408" s="627"/>
      <c r="N2408" s="627"/>
      <c r="O2408" s="627"/>
    </row>
    <row r="2409" spans="1:15" s="103" customFormat="1" ht="26" x14ac:dyDescent="0.3">
      <c r="A2409" s="293" t="s">
        <v>887</v>
      </c>
      <c r="B2409" s="238" t="s">
        <v>21</v>
      </c>
      <c r="C2409" s="64">
        <f t="shared" si="491"/>
        <v>130</v>
      </c>
      <c r="D2409" s="64">
        <f>D2411</f>
        <v>0</v>
      </c>
      <c r="E2409" s="64">
        <f t="shared" ref="E2409:I2410" si="503">E2411</f>
        <v>130</v>
      </c>
      <c r="F2409" s="64">
        <f t="shared" si="503"/>
        <v>0</v>
      </c>
      <c r="G2409" s="64">
        <f t="shared" si="503"/>
        <v>0</v>
      </c>
      <c r="H2409" s="64">
        <f t="shared" si="503"/>
        <v>0</v>
      </c>
      <c r="I2409" s="64">
        <f t="shared" si="503"/>
        <v>0</v>
      </c>
    </row>
    <row r="2410" spans="1:15" s="103" customFormat="1" ht="13" x14ac:dyDescent="0.3">
      <c r="A2410" s="228"/>
      <c r="B2410" s="239" t="s">
        <v>22</v>
      </c>
      <c r="C2410" s="64">
        <f t="shared" si="491"/>
        <v>130</v>
      </c>
      <c r="D2410" s="64">
        <f>D2412</f>
        <v>0</v>
      </c>
      <c r="E2410" s="64">
        <f t="shared" si="503"/>
        <v>130</v>
      </c>
      <c r="F2410" s="64">
        <f t="shared" si="503"/>
        <v>0</v>
      </c>
      <c r="G2410" s="64">
        <f t="shared" si="503"/>
        <v>0</v>
      </c>
      <c r="H2410" s="64">
        <f t="shared" si="503"/>
        <v>0</v>
      </c>
      <c r="I2410" s="64">
        <f t="shared" si="503"/>
        <v>0</v>
      </c>
    </row>
    <row r="2411" spans="1:15" s="208" customFormat="1" ht="28" x14ac:dyDescent="0.25">
      <c r="A2411" s="448" t="s">
        <v>915</v>
      </c>
      <c r="B2411" s="231" t="s">
        <v>21</v>
      </c>
      <c r="C2411" s="64">
        <f t="shared" si="491"/>
        <v>130</v>
      </c>
      <c r="D2411" s="64">
        <v>0</v>
      </c>
      <c r="E2411" s="64">
        <v>130</v>
      </c>
      <c r="F2411" s="64">
        <v>0</v>
      </c>
      <c r="G2411" s="64">
        <v>0</v>
      </c>
      <c r="H2411" s="64">
        <v>0</v>
      </c>
      <c r="I2411" s="64">
        <v>0</v>
      </c>
    </row>
    <row r="2412" spans="1:15" s="103" customFormat="1" ht="13" x14ac:dyDescent="0.3">
      <c r="A2412" s="228"/>
      <c r="B2412" s="222" t="s">
        <v>22</v>
      </c>
      <c r="C2412" s="64">
        <f t="shared" si="491"/>
        <v>130</v>
      </c>
      <c r="D2412" s="64">
        <v>0</v>
      </c>
      <c r="E2412" s="64">
        <v>130</v>
      </c>
      <c r="F2412" s="64">
        <v>0</v>
      </c>
      <c r="G2412" s="64">
        <v>0</v>
      </c>
      <c r="H2412" s="64">
        <v>0</v>
      </c>
      <c r="I2412" s="64">
        <v>0</v>
      </c>
    </row>
    <row r="2413" spans="1:15" s="95" customFormat="1" ht="13" x14ac:dyDescent="0.3">
      <c r="A2413" s="47" t="s">
        <v>62</v>
      </c>
      <c r="B2413" s="139" t="s">
        <v>21</v>
      </c>
      <c r="C2413" s="131">
        <f t="shared" si="491"/>
        <v>941</v>
      </c>
      <c r="D2413" s="131">
        <f>D2415+D2419</f>
        <v>0</v>
      </c>
      <c r="E2413" s="131">
        <f t="shared" ref="E2413:I2414" si="504">E2415+E2419</f>
        <v>941</v>
      </c>
      <c r="F2413" s="131">
        <f t="shared" si="504"/>
        <v>0</v>
      </c>
      <c r="G2413" s="131">
        <f t="shared" si="504"/>
        <v>0</v>
      </c>
      <c r="H2413" s="131">
        <f t="shared" si="504"/>
        <v>0</v>
      </c>
      <c r="I2413" s="131">
        <f t="shared" si="504"/>
        <v>0</v>
      </c>
    </row>
    <row r="2414" spans="1:15" s="95" customFormat="1" ht="13" x14ac:dyDescent="0.3">
      <c r="A2414" s="132"/>
      <c r="B2414" s="140" t="s">
        <v>22</v>
      </c>
      <c r="C2414" s="131">
        <f t="shared" si="491"/>
        <v>941</v>
      </c>
      <c r="D2414" s="131">
        <f>D2416+D2420</f>
        <v>0</v>
      </c>
      <c r="E2414" s="131">
        <f t="shared" si="504"/>
        <v>941</v>
      </c>
      <c r="F2414" s="131">
        <f t="shared" si="504"/>
        <v>0</v>
      </c>
      <c r="G2414" s="131">
        <f t="shared" si="504"/>
        <v>0</v>
      </c>
      <c r="H2414" s="131">
        <f t="shared" si="504"/>
        <v>0</v>
      </c>
      <c r="I2414" s="131">
        <f t="shared" si="504"/>
        <v>0</v>
      </c>
    </row>
    <row r="2415" spans="1:15" s="103" customFormat="1" ht="26" x14ac:dyDescent="0.3">
      <c r="A2415" s="293" t="s">
        <v>92</v>
      </c>
      <c r="B2415" s="238" t="s">
        <v>21</v>
      </c>
      <c r="C2415" s="64">
        <f t="shared" si="491"/>
        <v>890</v>
      </c>
      <c r="D2415" s="64">
        <f>D2417</f>
        <v>0</v>
      </c>
      <c r="E2415" s="64">
        <f t="shared" ref="E2415:I2416" si="505">E2417</f>
        <v>890</v>
      </c>
      <c r="F2415" s="64">
        <f t="shared" si="505"/>
        <v>0</v>
      </c>
      <c r="G2415" s="64">
        <f t="shared" si="505"/>
        <v>0</v>
      </c>
      <c r="H2415" s="64">
        <f t="shared" si="505"/>
        <v>0</v>
      </c>
      <c r="I2415" s="64">
        <f t="shared" si="505"/>
        <v>0</v>
      </c>
    </row>
    <row r="2416" spans="1:15" s="103" customFormat="1" ht="13" x14ac:dyDescent="0.3">
      <c r="A2416" s="228"/>
      <c r="B2416" s="239" t="s">
        <v>22</v>
      </c>
      <c r="C2416" s="64">
        <f t="shared" si="491"/>
        <v>890</v>
      </c>
      <c r="D2416" s="64">
        <f>D2418</f>
        <v>0</v>
      </c>
      <c r="E2416" s="64">
        <f t="shared" si="505"/>
        <v>890</v>
      </c>
      <c r="F2416" s="64">
        <f t="shared" si="505"/>
        <v>0</v>
      </c>
      <c r="G2416" s="64">
        <f t="shared" si="505"/>
        <v>0</v>
      </c>
      <c r="H2416" s="64">
        <f t="shared" si="505"/>
        <v>0</v>
      </c>
      <c r="I2416" s="64">
        <f t="shared" si="505"/>
        <v>0</v>
      </c>
    </row>
    <row r="2417" spans="1:9" s="208" customFormat="1" ht="14" x14ac:dyDescent="0.3">
      <c r="A2417" s="413" t="s">
        <v>356</v>
      </c>
      <c r="B2417" s="231" t="s">
        <v>21</v>
      </c>
      <c r="C2417" s="64">
        <f t="shared" si="491"/>
        <v>890</v>
      </c>
      <c r="D2417" s="64">
        <v>0</v>
      </c>
      <c r="E2417" s="64">
        <v>890</v>
      </c>
      <c r="F2417" s="64">
        <v>0</v>
      </c>
      <c r="G2417" s="64">
        <v>0</v>
      </c>
      <c r="H2417" s="64">
        <v>0</v>
      </c>
      <c r="I2417" s="64">
        <v>0</v>
      </c>
    </row>
    <row r="2418" spans="1:9" s="103" customFormat="1" ht="13" x14ac:dyDescent="0.3">
      <c r="A2418" s="228"/>
      <c r="B2418" s="222" t="s">
        <v>22</v>
      </c>
      <c r="C2418" s="64">
        <f t="shared" si="491"/>
        <v>890</v>
      </c>
      <c r="D2418" s="64">
        <v>0</v>
      </c>
      <c r="E2418" s="64">
        <v>890</v>
      </c>
      <c r="F2418" s="64">
        <v>0</v>
      </c>
      <c r="G2418" s="64">
        <v>0</v>
      </c>
      <c r="H2418" s="64">
        <v>0</v>
      </c>
      <c r="I2418" s="64">
        <v>0</v>
      </c>
    </row>
    <row r="2419" spans="1:9" s="103" customFormat="1" ht="14" x14ac:dyDescent="0.3">
      <c r="A2419" s="397" t="s">
        <v>626</v>
      </c>
      <c r="B2419" s="238" t="s">
        <v>21</v>
      </c>
      <c r="C2419" s="64">
        <f t="shared" si="491"/>
        <v>51</v>
      </c>
      <c r="D2419" s="64">
        <f>D2421</f>
        <v>0</v>
      </c>
      <c r="E2419" s="64">
        <f t="shared" ref="E2419:I2420" si="506">E2421</f>
        <v>51</v>
      </c>
      <c r="F2419" s="64">
        <f t="shared" si="506"/>
        <v>0</v>
      </c>
      <c r="G2419" s="64">
        <f t="shared" si="506"/>
        <v>0</v>
      </c>
      <c r="H2419" s="64">
        <f t="shared" si="506"/>
        <v>0</v>
      </c>
      <c r="I2419" s="64">
        <f t="shared" si="506"/>
        <v>0</v>
      </c>
    </row>
    <row r="2420" spans="1:9" s="103" customFormat="1" ht="13" x14ac:dyDescent="0.3">
      <c r="A2420" s="228"/>
      <c r="B2420" s="239" t="s">
        <v>22</v>
      </c>
      <c r="C2420" s="64">
        <f t="shared" si="491"/>
        <v>51</v>
      </c>
      <c r="D2420" s="64">
        <f>D2422</f>
        <v>0</v>
      </c>
      <c r="E2420" s="64">
        <f t="shared" si="506"/>
        <v>51</v>
      </c>
      <c r="F2420" s="64">
        <f t="shared" si="506"/>
        <v>0</v>
      </c>
      <c r="G2420" s="64">
        <f t="shared" si="506"/>
        <v>0</v>
      </c>
      <c r="H2420" s="64">
        <f t="shared" si="506"/>
        <v>0</v>
      </c>
      <c r="I2420" s="64">
        <f t="shared" si="506"/>
        <v>0</v>
      </c>
    </row>
    <row r="2421" spans="1:9" s="208" customFormat="1" ht="28.5" customHeight="1" x14ac:dyDescent="0.25">
      <c r="A2421" s="412" t="s">
        <v>661</v>
      </c>
      <c r="B2421" s="231" t="s">
        <v>21</v>
      </c>
      <c r="C2421" s="64">
        <f t="shared" si="491"/>
        <v>51</v>
      </c>
      <c r="D2421" s="64">
        <v>0</v>
      </c>
      <c r="E2421" s="64">
        <v>51</v>
      </c>
      <c r="F2421" s="64">
        <v>0</v>
      </c>
      <c r="G2421" s="64">
        <v>0</v>
      </c>
      <c r="H2421" s="64">
        <v>0</v>
      </c>
      <c r="I2421" s="64">
        <v>0</v>
      </c>
    </row>
    <row r="2422" spans="1:9" s="103" customFormat="1" ht="13" x14ac:dyDescent="0.3">
      <c r="A2422" s="228"/>
      <c r="B2422" s="222" t="s">
        <v>22</v>
      </c>
      <c r="C2422" s="64">
        <f t="shared" si="491"/>
        <v>51</v>
      </c>
      <c r="D2422" s="64">
        <v>0</v>
      </c>
      <c r="E2422" s="64">
        <v>51</v>
      </c>
      <c r="F2422" s="64">
        <v>0</v>
      </c>
      <c r="G2422" s="64">
        <v>0</v>
      </c>
      <c r="H2422" s="64">
        <v>0</v>
      </c>
      <c r="I2422" s="64">
        <v>0</v>
      </c>
    </row>
    <row r="2423" spans="1:9" s="121" customFormat="1" ht="13" x14ac:dyDescent="0.3">
      <c r="A2423" s="105" t="s">
        <v>71</v>
      </c>
      <c r="B2423" s="137" t="s">
        <v>21</v>
      </c>
      <c r="C2423" s="126">
        <f t="shared" si="491"/>
        <v>2200</v>
      </c>
      <c r="D2423" s="126">
        <f>D2425</f>
        <v>309</v>
      </c>
      <c r="E2423" s="126">
        <f>E2425</f>
        <v>1075</v>
      </c>
      <c r="F2423" s="126">
        <f t="shared" ref="E2423:I2428" si="507">F2425</f>
        <v>816</v>
      </c>
      <c r="G2423" s="126">
        <f t="shared" si="507"/>
        <v>0</v>
      </c>
      <c r="H2423" s="126">
        <f t="shared" si="507"/>
        <v>0</v>
      </c>
      <c r="I2423" s="126">
        <f t="shared" si="507"/>
        <v>0</v>
      </c>
    </row>
    <row r="2424" spans="1:9" s="121" customFormat="1" ht="13" x14ac:dyDescent="0.3">
      <c r="A2424" s="88" t="s">
        <v>28</v>
      </c>
      <c r="B2424" s="138" t="s">
        <v>22</v>
      </c>
      <c r="C2424" s="126">
        <f t="shared" si="491"/>
        <v>2200</v>
      </c>
      <c r="D2424" s="126">
        <f>D2426</f>
        <v>309</v>
      </c>
      <c r="E2424" s="126">
        <f t="shared" si="507"/>
        <v>1075</v>
      </c>
      <c r="F2424" s="126">
        <f t="shared" si="507"/>
        <v>816</v>
      </c>
      <c r="G2424" s="126">
        <f t="shared" si="507"/>
        <v>0</v>
      </c>
      <c r="H2424" s="126">
        <f t="shared" si="507"/>
        <v>0</v>
      </c>
      <c r="I2424" s="126">
        <f t="shared" si="507"/>
        <v>0</v>
      </c>
    </row>
    <row r="2425" spans="1:9" s="121" customFormat="1" ht="13" x14ac:dyDescent="0.3">
      <c r="A2425" s="89" t="s">
        <v>78</v>
      </c>
      <c r="B2425" s="90" t="s">
        <v>21</v>
      </c>
      <c r="C2425" s="83">
        <f t="shared" si="491"/>
        <v>2200</v>
      </c>
      <c r="D2425" s="78">
        <f>D2427</f>
        <v>309</v>
      </c>
      <c r="E2425" s="78">
        <f t="shared" si="507"/>
        <v>1075</v>
      </c>
      <c r="F2425" s="78">
        <f t="shared" si="507"/>
        <v>816</v>
      </c>
      <c r="G2425" s="78">
        <f t="shared" si="507"/>
        <v>0</v>
      </c>
      <c r="H2425" s="78">
        <f t="shared" si="507"/>
        <v>0</v>
      </c>
      <c r="I2425" s="78">
        <f t="shared" si="507"/>
        <v>0</v>
      </c>
    </row>
    <row r="2426" spans="1:9" s="121" customFormat="1" ht="13" x14ac:dyDescent="0.3">
      <c r="A2426" s="91"/>
      <c r="B2426" s="166" t="s">
        <v>22</v>
      </c>
      <c r="C2426" s="83">
        <f t="shared" si="491"/>
        <v>2200</v>
      </c>
      <c r="D2426" s="78">
        <f>D2428</f>
        <v>309</v>
      </c>
      <c r="E2426" s="78">
        <f t="shared" si="507"/>
        <v>1075</v>
      </c>
      <c r="F2426" s="78">
        <f t="shared" si="507"/>
        <v>816</v>
      </c>
      <c r="G2426" s="78">
        <f t="shared" si="507"/>
        <v>0</v>
      </c>
      <c r="H2426" s="78">
        <f t="shared" si="507"/>
        <v>0</v>
      </c>
      <c r="I2426" s="78">
        <f t="shared" si="507"/>
        <v>0</v>
      </c>
    </row>
    <row r="2427" spans="1:9" s="121" customFormat="1" x14ac:dyDescent="0.25">
      <c r="A2427" s="111" t="s">
        <v>56</v>
      </c>
      <c r="B2427" s="117" t="s">
        <v>21</v>
      </c>
      <c r="C2427" s="83">
        <f t="shared" si="491"/>
        <v>2200</v>
      </c>
      <c r="D2427" s="78">
        <f>D2429</f>
        <v>309</v>
      </c>
      <c r="E2427" s="78">
        <f t="shared" si="507"/>
        <v>1075</v>
      </c>
      <c r="F2427" s="78">
        <f t="shared" si="507"/>
        <v>816</v>
      </c>
      <c r="G2427" s="78">
        <f t="shared" si="507"/>
        <v>0</v>
      </c>
      <c r="H2427" s="78">
        <f t="shared" si="507"/>
        <v>0</v>
      </c>
      <c r="I2427" s="78">
        <f t="shared" si="507"/>
        <v>0</v>
      </c>
    </row>
    <row r="2428" spans="1:9" s="121" customFormat="1" x14ac:dyDescent="0.25">
      <c r="A2428" s="88"/>
      <c r="B2428" s="120" t="s">
        <v>22</v>
      </c>
      <c r="C2428" s="83">
        <f t="shared" si="491"/>
        <v>2200</v>
      </c>
      <c r="D2428" s="78">
        <f>D2430</f>
        <v>309</v>
      </c>
      <c r="E2428" s="78">
        <f t="shared" si="507"/>
        <v>1075</v>
      </c>
      <c r="F2428" s="78">
        <f t="shared" si="507"/>
        <v>816</v>
      </c>
      <c r="G2428" s="78">
        <f t="shared" si="507"/>
        <v>0</v>
      </c>
      <c r="H2428" s="78">
        <f t="shared" si="507"/>
        <v>0</v>
      </c>
      <c r="I2428" s="78">
        <f t="shared" si="507"/>
        <v>0</v>
      </c>
    </row>
    <row r="2429" spans="1:9" s="150" customFormat="1" ht="13" x14ac:dyDescent="0.3">
      <c r="A2429" s="105" t="s">
        <v>63</v>
      </c>
      <c r="B2429" s="137" t="s">
        <v>21</v>
      </c>
      <c r="C2429" s="126">
        <f t="shared" si="491"/>
        <v>2200</v>
      </c>
      <c r="D2429" s="126">
        <f t="shared" ref="D2429:I2430" si="508">D2431+D2437+D2453</f>
        <v>309</v>
      </c>
      <c r="E2429" s="126">
        <f t="shared" si="508"/>
        <v>1075</v>
      </c>
      <c r="F2429" s="126">
        <f t="shared" si="508"/>
        <v>816</v>
      </c>
      <c r="G2429" s="126">
        <f t="shared" si="508"/>
        <v>0</v>
      </c>
      <c r="H2429" s="126">
        <f t="shared" si="508"/>
        <v>0</v>
      </c>
      <c r="I2429" s="126">
        <f t="shared" si="508"/>
        <v>0</v>
      </c>
    </row>
    <row r="2430" spans="1:9" s="150" customFormat="1" ht="13" x14ac:dyDescent="0.3">
      <c r="A2430" s="152"/>
      <c r="B2430" s="138" t="s">
        <v>22</v>
      </c>
      <c r="C2430" s="126">
        <f t="shared" si="491"/>
        <v>2200</v>
      </c>
      <c r="D2430" s="126">
        <f t="shared" si="508"/>
        <v>309</v>
      </c>
      <c r="E2430" s="126">
        <f t="shared" si="508"/>
        <v>1075</v>
      </c>
      <c r="F2430" s="126">
        <f t="shared" si="508"/>
        <v>816</v>
      </c>
      <c r="G2430" s="126">
        <f t="shared" si="508"/>
        <v>0</v>
      </c>
      <c r="H2430" s="126">
        <f t="shared" si="508"/>
        <v>0</v>
      </c>
      <c r="I2430" s="126">
        <f t="shared" si="508"/>
        <v>0</v>
      </c>
    </row>
    <row r="2431" spans="1:9" s="121" customFormat="1" ht="13" x14ac:dyDescent="0.3">
      <c r="A2431" s="142" t="s">
        <v>64</v>
      </c>
      <c r="B2431" s="125" t="s">
        <v>21</v>
      </c>
      <c r="C2431" s="195">
        <f t="shared" si="491"/>
        <v>2141</v>
      </c>
      <c r="D2431" s="126">
        <f>D2433+D2435</f>
        <v>250</v>
      </c>
      <c r="E2431" s="126">
        <f t="shared" ref="E2431:I2432" si="509">E2433+E2435</f>
        <v>1075</v>
      </c>
      <c r="F2431" s="126">
        <f t="shared" si="509"/>
        <v>816</v>
      </c>
      <c r="G2431" s="126">
        <f t="shared" si="509"/>
        <v>0</v>
      </c>
      <c r="H2431" s="126">
        <f t="shared" si="509"/>
        <v>0</v>
      </c>
      <c r="I2431" s="126">
        <f t="shared" si="509"/>
        <v>0</v>
      </c>
    </row>
    <row r="2432" spans="1:9" s="121" customFormat="1" ht="13" x14ac:dyDescent="0.3">
      <c r="A2432" s="109"/>
      <c r="B2432" s="128" t="s">
        <v>22</v>
      </c>
      <c r="C2432" s="195">
        <f t="shared" si="491"/>
        <v>2141</v>
      </c>
      <c r="D2432" s="126">
        <f>D2434+D2436</f>
        <v>250</v>
      </c>
      <c r="E2432" s="126">
        <f t="shared" si="509"/>
        <v>1075</v>
      </c>
      <c r="F2432" s="126">
        <f t="shared" si="509"/>
        <v>816</v>
      </c>
      <c r="G2432" s="126">
        <f t="shared" si="509"/>
        <v>0</v>
      </c>
      <c r="H2432" s="126">
        <f t="shared" si="509"/>
        <v>0</v>
      </c>
      <c r="I2432" s="126">
        <f t="shared" si="509"/>
        <v>0</v>
      </c>
    </row>
    <row r="2433" spans="1:17" s="215" customFormat="1" x14ac:dyDescent="0.25">
      <c r="A2433" s="411" t="s">
        <v>707</v>
      </c>
      <c r="B2433" s="242" t="s">
        <v>21</v>
      </c>
      <c r="C2433" s="290">
        <f>D2433+E2433+F2433+G2433+H2433+I2433</f>
        <v>1658</v>
      </c>
      <c r="D2433" s="255">
        <f>2+6+20+222</f>
        <v>250</v>
      </c>
      <c r="E2433" s="255">
        <v>1000</v>
      </c>
      <c r="F2433" s="255">
        <v>408</v>
      </c>
      <c r="G2433" s="255">
        <v>0</v>
      </c>
      <c r="H2433" s="255">
        <v>0</v>
      </c>
      <c r="I2433" s="255">
        <v>0</v>
      </c>
      <c r="J2433" s="628" t="s">
        <v>224</v>
      </c>
      <c r="K2433" s="629"/>
      <c r="L2433" s="629"/>
      <c r="M2433" s="629"/>
      <c r="N2433" s="629"/>
      <c r="O2433" s="629"/>
      <c r="P2433" s="629"/>
      <c r="Q2433" s="630"/>
    </row>
    <row r="2434" spans="1:17" s="216" customFormat="1" x14ac:dyDescent="0.25">
      <c r="A2434" s="284"/>
      <c r="B2434" s="229" t="s">
        <v>22</v>
      </c>
      <c r="C2434" s="290">
        <f>D2434+E2434+F2434+G2434+H2434+I2434</f>
        <v>1658</v>
      </c>
      <c r="D2434" s="255">
        <f>2+6+20+222</f>
        <v>250</v>
      </c>
      <c r="E2434" s="255">
        <v>1000</v>
      </c>
      <c r="F2434" s="255">
        <v>408</v>
      </c>
      <c r="G2434" s="255">
        <v>0</v>
      </c>
      <c r="H2434" s="255">
        <v>0</v>
      </c>
      <c r="I2434" s="255">
        <v>0</v>
      </c>
      <c r="J2434" s="628"/>
      <c r="K2434" s="629"/>
      <c r="L2434" s="629"/>
      <c r="M2434" s="629"/>
      <c r="N2434" s="629"/>
      <c r="O2434" s="629"/>
      <c r="P2434" s="629"/>
      <c r="Q2434" s="630"/>
    </row>
    <row r="2435" spans="1:17" s="215" customFormat="1" ht="14" x14ac:dyDescent="0.3">
      <c r="A2435" s="549" t="s">
        <v>876</v>
      </c>
      <c r="B2435" s="242" t="s">
        <v>21</v>
      </c>
      <c r="C2435" s="290">
        <f>D2435+E2435+F2435+G2435+H2435+I2435</f>
        <v>483</v>
      </c>
      <c r="D2435" s="255">
        <v>0</v>
      </c>
      <c r="E2435" s="255">
        <v>75</v>
      </c>
      <c r="F2435" s="255">
        <v>408</v>
      </c>
      <c r="G2435" s="255">
        <v>0</v>
      </c>
      <c r="H2435" s="255">
        <v>0</v>
      </c>
      <c r="I2435" s="255">
        <v>0</v>
      </c>
      <c r="J2435" s="628"/>
      <c r="K2435" s="629"/>
      <c r="L2435" s="629"/>
      <c r="M2435" s="629"/>
      <c r="N2435" s="629"/>
      <c r="O2435" s="629"/>
      <c r="P2435" s="629"/>
      <c r="Q2435" s="630"/>
    </row>
    <row r="2436" spans="1:17" s="216" customFormat="1" x14ac:dyDescent="0.25">
      <c r="A2436" s="284"/>
      <c r="B2436" s="229" t="s">
        <v>22</v>
      </c>
      <c r="C2436" s="290">
        <f>D2436+E2436+F2436+G2436+H2436+I2436</f>
        <v>483</v>
      </c>
      <c r="D2436" s="255">
        <v>0</v>
      </c>
      <c r="E2436" s="255">
        <v>75</v>
      </c>
      <c r="F2436" s="255">
        <v>408</v>
      </c>
      <c r="G2436" s="255">
        <v>0</v>
      </c>
      <c r="H2436" s="255">
        <v>0</v>
      </c>
      <c r="I2436" s="255">
        <v>0</v>
      </c>
      <c r="J2436" s="628"/>
      <c r="K2436" s="629"/>
      <c r="L2436" s="629"/>
      <c r="M2436" s="629"/>
      <c r="N2436" s="629"/>
      <c r="O2436" s="629"/>
      <c r="P2436" s="629"/>
      <c r="Q2436" s="630"/>
    </row>
    <row r="2437" spans="1:17" s="150" customFormat="1" ht="14" x14ac:dyDescent="0.3">
      <c r="A2437" s="181" t="s">
        <v>206</v>
      </c>
      <c r="B2437" s="63" t="s">
        <v>21</v>
      </c>
      <c r="C2437" s="291">
        <f t="shared" ref="C2437:C2456" si="510">D2437+E2437+F2437+G2437+H2437+I2437</f>
        <v>50</v>
      </c>
      <c r="D2437" s="126">
        <f>D2451</f>
        <v>50</v>
      </c>
      <c r="E2437" s="126">
        <f t="shared" ref="E2437:I2438" si="511">E2451</f>
        <v>0</v>
      </c>
      <c r="F2437" s="126">
        <f t="shared" si="511"/>
        <v>0</v>
      </c>
      <c r="G2437" s="126">
        <f t="shared" si="511"/>
        <v>0</v>
      </c>
      <c r="H2437" s="126">
        <f t="shared" si="511"/>
        <v>0</v>
      </c>
      <c r="I2437" s="126">
        <f t="shared" si="511"/>
        <v>0</v>
      </c>
    </row>
    <row r="2438" spans="1:17" s="121" customFormat="1" ht="13" x14ac:dyDescent="0.3">
      <c r="A2438" s="232"/>
      <c r="B2438" s="62" t="s">
        <v>22</v>
      </c>
      <c r="C2438" s="291">
        <f t="shared" si="510"/>
        <v>50</v>
      </c>
      <c r="D2438" s="126">
        <f>D2452</f>
        <v>50</v>
      </c>
      <c r="E2438" s="126">
        <f t="shared" si="511"/>
        <v>0</v>
      </c>
      <c r="F2438" s="126">
        <f t="shared" si="511"/>
        <v>0</v>
      </c>
      <c r="G2438" s="126">
        <f t="shared" si="511"/>
        <v>0</v>
      </c>
      <c r="H2438" s="126">
        <f t="shared" si="511"/>
        <v>0</v>
      </c>
      <c r="I2438" s="126">
        <f t="shared" si="511"/>
        <v>0</v>
      </c>
    </row>
    <row r="2439" spans="1:17" hidden="1" x14ac:dyDescent="0.25">
      <c r="A2439" s="31" t="s">
        <v>24</v>
      </c>
      <c r="B2439" s="63" t="s">
        <v>21</v>
      </c>
      <c r="C2439" s="64">
        <f t="shared" si="510"/>
        <v>0</v>
      </c>
      <c r="D2439" s="64">
        <f>D2441</f>
        <v>0</v>
      </c>
      <c r="E2439" s="64">
        <f>E2441</f>
        <v>0</v>
      </c>
      <c r="F2439" s="64">
        <f t="shared" ref="F2439:I2440" si="512">F2441</f>
        <v>0</v>
      </c>
      <c r="G2439" s="64">
        <f t="shared" si="512"/>
        <v>0</v>
      </c>
      <c r="H2439" s="64">
        <f t="shared" si="512"/>
        <v>0</v>
      </c>
      <c r="I2439" s="64">
        <f t="shared" si="512"/>
        <v>0</v>
      </c>
    </row>
    <row r="2440" spans="1:17" hidden="1" x14ac:dyDescent="0.25">
      <c r="A2440" s="21" t="s">
        <v>48</v>
      </c>
      <c r="B2440" s="62" t="s">
        <v>22</v>
      </c>
      <c r="C2440" s="64">
        <f t="shared" si="510"/>
        <v>0</v>
      </c>
      <c r="D2440" s="64">
        <f>D2442</f>
        <v>0</v>
      </c>
      <c r="E2440" s="64">
        <f>E2442</f>
        <v>0</v>
      </c>
      <c r="F2440" s="64">
        <f t="shared" si="512"/>
        <v>0</v>
      </c>
      <c r="G2440" s="64">
        <f t="shared" si="512"/>
        <v>0</v>
      </c>
      <c r="H2440" s="64">
        <f t="shared" si="512"/>
        <v>0</v>
      </c>
      <c r="I2440" s="64">
        <f t="shared" si="512"/>
        <v>0</v>
      </c>
    </row>
    <row r="2441" spans="1:17" ht="13" hidden="1" x14ac:dyDescent="0.3">
      <c r="A2441" s="58" t="s">
        <v>69</v>
      </c>
      <c r="B2441" s="24" t="s">
        <v>21</v>
      </c>
      <c r="C2441" s="64">
        <f t="shared" si="510"/>
        <v>0</v>
      </c>
      <c r="D2441" s="64">
        <f t="shared" ref="D2441:I2448" si="513">D2443</f>
        <v>0</v>
      </c>
      <c r="E2441" s="64">
        <f t="shared" si="513"/>
        <v>0</v>
      </c>
      <c r="F2441" s="64">
        <f t="shared" si="513"/>
        <v>0</v>
      </c>
      <c r="G2441" s="64">
        <f t="shared" si="513"/>
        <v>0</v>
      </c>
      <c r="H2441" s="64">
        <f t="shared" si="513"/>
        <v>0</v>
      </c>
      <c r="I2441" s="64">
        <f t="shared" si="513"/>
        <v>0</v>
      </c>
    </row>
    <row r="2442" spans="1:17" hidden="1" x14ac:dyDescent="0.25">
      <c r="A2442" s="21" t="s">
        <v>60</v>
      </c>
      <c r="B2442" s="26" t="s">
        <v>22</v>
      </c>
      <c r="C2442" s="64">
        <f t="shared" si="510"/>
        <v>0</v>
      </c>
      <c r="D2442" s="64">
        <f t="shared" si="513"/>
        <v>0</v>
      </c>
      <c r="E2442" s="64">
        <f t="shared" si="513"/>
        <v>0</v>
      </c>
      <c r="F2442" s="64">
        <f t="shared" si="513"/>
        <v>0</v>
      </c>
      <c r="G2442" s="64">
        <f t="shared" si="513"/>
        <v>0</v>
      </c>
      <c r="H2442" s="64">
        <f t="shared" si="513"/>
        <v>0</v>
      </c>
      <c r="I2442" s="64">
        <f t="shared" si="513"/>
        <v>0</v>
      </c>
    </row>
    <row r="2443" spans="1:17" ht="13" hidden="1" x14ac:dyDescent="0.3">
      <c r="A2443" s="19" t="s">
        <v>78</v>
      </c>
      <c r="B2443" s="59" t="s">
        <v>21</v>
      </c>
      <c r="C2443" s="64">
        <f t="shared" si="510"/>
        <v>0</v>
      </c>
      <c r="D2443" s="64">
        <f t="shared" si="513"/>
        <v>0</v>
      </c>
      <c r="E2443" s="64">
        <f t="shared" si="513"/>
        <v>0</v>
      </c>
      <c r="F2443" s="64">
        <f t="shared" si="513"/>
        <v>0</v>
      </c>
      <c r="G2443" s="64">
        <f t="shared" si="513"/>
        <v>0</v>
      </c>
      <c r="H2443" s="64">
        <f t="shared" si="513"/>
        <v>0</v>
      </c>
      <c r="I2443" s="64">
        <f t="shared" si="513"/>
        <v>0</v>
      </c>
    </row>
    <row r="2444" spans="1:17" ht="13" hidden="1" x14ac:dyDescent="0.3">
      <c r="A2444" s="16"/>
      <c r="B2444" s="62" t="s">
        <v>22</v>
      </c>
      <c r="C2444" s="64">
        <f t="shared" si="510"/>
        <v>0</v>
      </c>
      <c r="D2444" s="64">
        <f t="shared" si="513"/>
        <v>0</v>
      </c>
      <c r="E2444" s="64">
        <f t="shared" si="513"/>
        <v>0</v>
      </c>
      <c r="F2444" s="64">
        <f t="shared" si="513"/>
        <v>0</v>
      </c>
      <c r="G2444" s="64">
        <f t="shared" si="513"/>
        <v>0</v>
      </c>
      <c r="H2444" s="64">
        <f t="shared" si="513"/>
        <v>0</v>
      </c>
      <c r="I2444" s="64">
        <f t="shared" si="513"/>
        <v>0</v>
      </c>
    </row>
    <row r="2445" spans="1:17" hidden="1" x14ac:dyDescent="0.25">
      <c r="A2445" s="28" t="s">
        <v>56</v>
      </c>
      <c r="B2445" s="340" t="s">
        <v>21</v>
      </c>
      <c r="C2445" s="64">
        <f t="shared" si="510"/>
        <v>0</v>
      </c>
      <c r="D2445" s="64">
        <f t="shared" si="513"/>
        <v>0</v>
      </c>
      <c r="E2445" s="64">
        <f t="shared" si="513"/>
        <v>0</v>
      </c>
      <c r="F2445" s="64">
        <f t="shared" si="513"/>
        <v>0</v>
      </c>
      <c r="G2445" s="64">
        <f t="shared" si="513"/>
        <v>0</v>
      </c>
      <c r="H2445" s="64">
        <f t="shared" si="513"/>
        <v>0</v>
      </c>
      <c r="I2445" s="64">
        <f t="shared" si="513"/>
        <v>0</v>
      </c>
    </row>
    <row r="2446" spans="1:17" hidden="1" x14ac:dyDescent="0.25">
      <c r="A2446" s="12"/>
      <c r="B2446" s="33" t="s">
        <v>22</v>
      </c>
      <c r="C2446" s="64">
        <f t="shared" si="510"/>
        <v>0</v>
      </c>
      <c r="D2446" s="64">
        <f t="shared" si="513"/>
        <v>0</v>
      </c>
      <c r="E2446" s="64">
        <f t="shared" si="513"/>
        <v>0</v>
      </c>
      <c r="F2446" s="64">
        <f t="shared" si="513"/>
        <v>0</v>
      </c>
      <c r="G2446" s="64">
        <f t="shared" si="513"/>
        <v>0</v>
      </c>
      <c r="H2446" s="64">
        <f t="shared" si="513"/>
        <v>0</v>
      </c>
      <c r="I2446" s="64">
        <f t="shared" si="513"/>
        <v>0</v>
      </c>
    </row>
    <row r="2447" spans="1:17" s="95" customFormat="1" ht="13" hidden="1" x14ac:dyDescent="0.3">
      <c r="A2447" s="96" t="s">
        <v>53</v>
      </c>
      <c r="B2447" s="153" t="s">
        <v>21</v>
      </c>
      <c r="C2447" s="131">
        <f t="shared" si="510"/>
        <v>0</v>
      </c>
      <c r="D2447" s="131">
        <f t="shared" si="513"/>
        <v>0</v>
      </c>
      <c r="E2447" s="131">
        <f t="shared" si="513"/>
        <v>0</v>
      </c>
      <c r="F2447" s="131">
        <f t="shared" si="513"/>
        <v>0</v>
      </c>
      <c r="G2447" s="131">
        <f t="shared" si="513"/>
        <v>0</v>
      </c>
      <c r="H2447" s="131">
        <f t="shared" si="513"/>
        <v>0</v>
      </c>
      <c r="I2447" s="131">
        <f t="shared" si="513"/>
        <v>0</v>
      </c>
    </row>
    <row r="2448" spans="1:17" s="95" customFormat="1" ht="13" hidden="1" x14ac:dyDescent="0.3">
      <c r="A2448" s="132"/>
      <c r="B2448" s="140" t="s">
        <v>22</v>
      </c>
      <c r="C2448" s="131">
        <f t="shared" si="510"/>
        <v>0</v>
      </c>
      <c r="D2448" s="131">
        <f t="shared" si="513"/>
        <v>0</v>
      </c>
      <c r="E2448" s="131">
        <f t="shared" si="513"/>
        <v>0</v>
      </c>
      <c r="F2448" s="131">
        <f t="shared" si="513"/>
        <v>0</v>
      </c>
      <c r="G2448" s="131">
        <f t="shared" si="513"/>
        <v>0</v>
      </c>
      <c r="H2448" s="131">
        <f t="shared" si="513"/>
        <v>0</v>
      </c>
      <c r="I2448" s="131">
        <f t="shared" si="513"/>
        <v>0</v>
      </c>
    </row>
    <row r="2449" spans="1:15" hidden="1" x14ac:dyDescent="0.25">
      <c r="A2449" s="79" t="s">
        <v>94</v>
      </c>
      <c r="B2449" s="42" t="s">
        <v>21</v>
      </c>
      <c r="C2449" s="64">
        <f t="shared" si="510"/>
        <v>0</v>
      </c>
      <c r="D2449" s="64">
        <v>0</v>
      </c>
      <c r="E2449" s="64">
        <v>0</v>
      </c>
      <c r="F2449" s="64">
        <v>0</v>
      </c>
      <c r="G2449" s="64">
        <v>0</v>
      </c>
      <c r="H2449" s="64">
        <v>0</v>
      </c>
      <c r="I2449" s="64">
        <v>0</v>
      </c>
    </row>
    <row r="2450" spans="1:15" hidden="1" x14ac:dyDescent="0.25">
      <c r="A2450" s="12"/>
      <c r="B2450" s="41" t="s">
        <v>22</v>
      </c>
      <c r="C2450" s="64">
        <f t="shared" si="510"/>
        <v>0</v>
      </c>
      <c r="D2450" s="64">
        <v>0</v>
      </c>
      <c r="E2450" s="64">
        <v>0</v>
      </c>
      <c r="F2450" s="64">
        <v>0</v>
      </c>
      <c r="G2450" s="64">
        <v>0</v>
      </c>
      <c r="H2450" s="64">
        <v>0</v>
      </c>
      <c r="I2450" s="64">
        <v>0</v>
      </c>
    </row>
    <row r="2451" spans="1:15" s="208" customFormat="1" ht="14" x14ac:dyDescent="0.25">
      <c r="A2451" s="447" t="s">
        <v>344</v>
      </c>
      <c r="B2451" s="63" t="s">
        <v>21</v>
      </c>
      <c r="C2451" s="291">
        <f t="shared" si="510"/>
        <v>50</v>
      </c>
      <c r="D2451" s="78">
        <v>50</v>
      </c>
      <c r="E2451" s="64">
        <v>0</v>
      </c>
      <c r="F2451" s="78">
        <v>0</v>
      </c>
      <c r="G2451" s="78">
        <v>0</v>
      </c>
      <c r="H2451" s="78">
        <v>0</v>
      </c>
      <c r="I2451" s="78">
        <v>0</v>
      </c>
      <c r="J2451" s="631" t="s">
        <v>577</v>
      </c>
      <c r="K2451" s="632"/>
      <c r="L2451" s="632"/>
      <c r="M2451" s="632"/>
      <c r="N2451" s="632"/>
      <c r="O2451" s="632"/>
    </row>
    <row r="2452" spans="1:15" s="208" customFormat="1" ht="13" x14ac:dyDescent="0.3">
      <c r="A2452" s="232"/>
      <c r="B2452" s="62" t="s">
        <v>22</v>
      </c>
      <c r="C2452" s="291">
        <f t="shared" si="510"/>
        <v>50</v>
      </c>
      <c r="D2452" s="78">
        <v>50</v>
      </c>
      <c r="E2452" s="64">
        <v>0</v>
      </c>
      <c r="F2452" s="78">
        <v>0</v>
      </c>
      <c r="G2452" s="78">
        <v>0</v>
      </c>
      <c r="H2452" s="78">
        <v>0</v>
      </c>
      <c r="I2452" s="78">
        <v>0</v>
      </c>
      <c r="J2452" s="631"/>
      <c r="K2452" s="632"/>
      <c r="L2452" s="632"/>
      <c r="M2452" s="632"/>
      <c r="N2452" s="632"/>
      <c r="O2452" s="632"/>
    </row>
    <row r="2453" spans="1:15" s="150" customFormat="1" ht="14" x14ac:dyDescent="0.3">
      <c r="A2453" s="181" t="s">
        <v>257</v>
      </c>
      <c r="B2453" s="63" t="s">
        <v>21</v>
      </c>
      <c r="C2453" s="291">
        <f t="shared" si="510"/>
        <v>9</v>
      </c>
      <c r="D2453" s="126">
        <f>D2455</f>
        <v>9</v>
      </c>
      <c r="E2453" s="126">
        <f t="shared" ref="E2453:I2454" si="514">E2455</f>
        <v>0</v>
      </c>
      <c r="F2453" s="126">
        <f t="shared" si="514"/>
        <v>0</v>
      </c>
      <c r="G2453" s="126">
        <f t="shared" si="514"/>
        <v>0</v>
      </c>
      <c r="H2453" s="126">
        <f t="shared" si="514"/>
        <v>0</v>
      </c>
      <c r="I2453" s="126">
        <f t="shared" si="514"/>
        <v>0</v>
      </c>
    </row>
    <row r="2454" spans="1:15" s="121" customFormat="1" ht="13" x14ac:dyDescent="0.3">
      <c r="A2454" s="232"/>
      <c r="B2454" s="62" t="s">
        <v>22</v>
      </c>
      <c r="C2454" s="291">
        <f t="shared" si="510"/>
        <v>9</v>
      </c>
      <c r="D2454" s="126">
        <f>D2456</f>
        <v>9</v>
      </c>
      <c r="E2454" s="126">
        <f t="shared" si="514"/>
        <v>0</v>
      </c>
      <c r="F2454" s="126">
        <f t="shared" si="514"/>
        <v>0</v>
      </c>
      <c r="G2454" s="126">
        <f t="shared" si="514"/>
        <v>0</v>
      </c>
      <c r="H2454" s="126">
        <f t="shared" si="514"/>
        <v>0</v>
      </c>
      <c r="I2454" s="126">
        <f t="shared" si="514"/>
        <v>0</v>
      </c>
    </row>
    <row r="2455" spans="1:15" s="215" customFormat="1" ht="15" customHeight="1" x14ac:dyDescent="0.25">
      <c r="A2455" s="412" t="s">
        <v>403</v>
      </c>
      <c r="B2455" s="242" t="s">
        <v>21</v>
      </c>
      <c r="C2455" s="290">
        <f t="shared" si="510"/>
        <v>9</v>
      </c>
      <c r="D2455" s="255">
        <v>9</v>
      </c>
      <c r="E2455" s="255">
        <v>0</v>
      </c>
      <c r="F2455" s="255">
        <v>0</v>
      </c>
      <c r="G2455" s="255">
        <v>0</v>
      </c>
      <c r="H2455" s="255">
        <v>0</v>
      </c>
      <c r="I2455" s="255">
        <v>0</v>
      </c>
    </row>
    <row r="2456" spans="1:15" s="215" customFormat="1" ht="13" x14ac:dyDescent="0.3">
      <c r="A2456" s="232"/>
      <c r="B2456" s="229" t="s">
        <v>22</v>
      </c>
      <c r="C2456" s="290">
        <f t="shared" si="510"/>
        <v>9</v>
      </c>
      <c r="D2456" s="255">
        <v>9</v>
      </c>
      <c r="E2456" s="255">
        <v>0</v>
      </c>
      <c r="F2456" s="255">
        <v>0</v>
      </c>
      <c r="G2456" s="255">
        <v>0</v>
      </c>
      <c r="H2456" s="255">
        <v>0</v>
      </c>
      <c r="I2456" s="255">
        <v>0</v>
      </c>
    </row>
    <row r="2457" spans="1:15" ht="13" x14ac:dyDescent="0.3">
      <c r="A2457" s="633" t="s">
        <v>80</v>
      </c>
      <c r="B2457" s="634"/>
      <c r="C2457" s="634"/>
      <c r="D2457" s="634"/>
      <c r="E2457" s="634"/>
      <c r="F2457" s="634"/>
      <c r="G2457" s="634"/>
      <c r="H2457" s="634"/>
      <c r="I2457" s="635"/>
    </row>
    <row r="2458" spans="1:15" s="157" customFormat="1" x14ac:dyDescent="0.25">
      <c r="A2458" s="36" t="s">
        <v>24</v>
      </c>
      <c r="B2458" s="63" t="s">
        <v>21</v>
      </c>
      <c r="C2458" s="156">
        <f t="shared" ref="C2458:C2469" si="515">D2458+E2458+F2458+G2458+H2458+I2458</f>
        <v>44</v>
      </c>
      <c r="D2458" s="64">
        <f t="shared" ref="D2458:I2467" si="516">D2460</f>
        <v>44</v>
      </c>
      <c r="E2458" s="64">
        <f t="shared" si="516"/>
        <v>0</v>
      </c>
      <c r="F2458" s="64">
        <f t="shared" si="516"/>
        <v>0</v>
      </c>
      <c r="G2458" s="64">
        <f t="shared" si="516"/>
        <v>0</v>
      </c>
      <c r="H2458" s="64">
        <f t="shared" si="516"/>
        <v>0</v>
      </c>
      <c r="I2458" s="64">
        <f t="shared" si="516"/>
        <v>0</v>
      </c>
    </row>
    <row r="2459" spans="1:15" s="157" customFormat="1" x14ac:dyDescent="0.25">
      <c r="A2459" s="199" t="s">
        <v>48</v>
      </c>
      <c r="B2459" s="62" t="s">
        <v>22</v>
      </c>
      <c r="C2459" s="156">
        <f t="shared" si="515"/>
        <v>44</v>
      </c>
      <c r="D2459" s="64">
        <f t="shared" si="516"/>
        <v>44</v>
      </c>
      <c r="E2459" s="64">
        <f t="shared" si="516"/>
        <v>0</v>
      </c>
      <c r="F2459" s="64">
        <f t="shared" si="516"/>
        <v>0</v>
      </c>
      <c r="G2459" s="64">
        <f t="shared" si="516"/>
        <v>0</v>
      </c>
      <c r="H2459" s="64">
        <f t="shared" si="516"/>
        <v>0</v>
      </c>
      <c r="I2459" s="64">
        <f t="shared" si="516"/>
        <v>0</v>
      </c>
    </row>
    <row r="2460" spans="1:15" s="157" customFormat="1" ht="13" x14ac:dyDescent="0.3">
      <c r="A2460" s="200" t="s">
        <v>37</v>
      </c>
      <c r="B2460" s="63" t="s">
        <v>21</v>
      </c>
      <c r="C2460" s="156">
        <f t="shared" si="515"/>
        <v>44</v>
      </c>
      <c r="D2460" s="64">
        <f t="shared" si="516"/>
        <v>44</v>
      </c>
      <c r="E2460" s="64">
        <f t="shared" si="516"/>
        <v>0</v>
      </c>
      <c r="F2460" s="64">
        <f t="shared" si="516"/>
        <v>0</v>
      </c>
      <c r="G2460" s="64">
        <f t="shared" si="516"/>
        <v>0</v>
      </c>
      <c r="H2460" s="64">
        <f t="shared" si="516"/>
        <v>0</v>
      </c>
      <c r="I2460" s="64">
        <f t="shared" si="516"/>
        <v>0</v>
      </c>
    </row>
    <row r="2461" spans="1:15" s="157" customFormat="1" x14ac:dyDescent="0.25">
      <c r="A2461" s="199" t="s">
        <v>28</v>
      </c>
      <c r="B2461" s="62" t="s">
        <v>22</v>
      </c>
      <c r="C2461" s="156">
        <f t="shared" si="515"/>
        <v>44</v>
      </c>
      <c r="D2461" s="64">
        <f t="shared" si="516"/>
        <v>44</v>
      </c>
      <c r="E2461" s="64">
        <f t="shared" si="516"/>
        <v>0</v>
      </c>
      <c r="F2461" s="64">
        <f t="shared" si="516"/>
        <v>0</v>
      </c>
      <c r="G2461" s="64">
        <f t="shared" si="516"/>
        <v>0</v>
      </c>
      <c r="H2461" s="64">
        <f t="shared" si="516"/>
        <v>0</v>
      </c>
      <c r="I2461" s="64">
        <f t="shared" si="516"/>
        <v>0</v>
      </c>
    </row>
    <row r="2462" spans="1:15" s="157" customFormat="1" ht="13" x14ac:dyDescent="0.3">
      <c r="A2462" s="201" t="s">
        <v>78</v>
      </c>
      <c r="B2462" s="63" t="s">
        <v>21</v>
      </c>
      <c r="C2462" s="156">
        <f t="shared" si="515"/>
        <v>44</v>
      </c>
      <c r="D2462" s="64">
        <f t="shared" si="516"/>
        <v>44</v>
      </c>
      <c r="E2462" s="64">
        <f t="shared" si="516"/>
        <v>0</v>
      </c>
      <c r="F2462" s="64">
        <f t="shared" si="516"/>
        <v>0</v>
      </c>
      <c r="G2462" s="64">
        <f t="shared" si="516"/>
        <v>0</v>
      </c>
      <c r="H2462" s="64">
        <f t="shared" si="516"/>
        <v>0</v>
      </c>
      <c r="I2462" s="64">
        <f t="shared" si="516"/>
        <v>0</v>
      </c>
    </row>
    <row r="2463" spans="1:15" s="157" customFormat="1" ht="13" x14ac:dyDescent="0.3">
      <c r="A2463" s="51"/>
      <c r="B2463" s="62" t="s">
        <v>22</v>
      </c>
      <c r="C2463" s="156">
        <f t="shared" si="515"/>
        <v>44</v>
      </c>
      <c r="D2463" s="64">
        <f t="shared" si="516"/>
        <v>44</v>
      </c>
      <c r="E2463" s="64">
        <f t="shared" si="516"/>
        <v>0</v>
      </c>
      <c r="F2463" s="64">
        <f t="shared" si="516"/>
        <v>0</v>
      </c>
      <c r="G2463" s="64">
        <f t="shared" si="516"/>
        <v>0</v>
      </c>
      <c r="H2463" s="64">
        <f t="shared" si="516"/>
        <v>0</v>
      </c>
      <c r="I2463" s="64">
        <f t="shared" si="516"/>
        <v>0</v>
      </c>
    </row>
    <row r="2464" spans="1:15" s="157" customFormat="1" ht="13" x14ac:dyDescent="0.3">
      <c r="A2464" s="202" t="s">
        <v>61</v>
      </c>
      <c r="B2464" s="63" t="s">
        <v>21</v>
      </c>
      <c r="C2464" s="156">
        <f t="shared" si="515"/>
        <v>44</v>
      </c>
      <c r="D2464" s="64">
        <f t="shared" si="516"/>
        <v>44</v>
      </c>
      <c r="E2464" s="64">
        <f t="shared" si="516"/>
        <v>0</v>
      </c>
      <c r="F2464" s="64">
        <f t="shared" si="516"/>
        <v>0</v>
      </c>
      <c r="G2464" s="64">
        <f t="shared" si="516"/>
        <v>0</v>
      </c>
      <c r="H2464" s="64">
        <f t="shared" si="516"/>
        <v>0</v>
      </c>
      <c r="I2464" s="64">
        <f t="shared" si="516"/>
        <v>0</v>
      </c>
    </row>
    <row r="2465" spans="1:10" s="157" customFormat="1" x14ac:dyDescent="0.25">
      <c r="A2465" s="39"/>
      <c r="B2465" s="62" t="s">
        <v>22</v>
      </c>
      <c r="C2465" s="156">
        <f t="shared" si="515"/>
        <v>44</v>
      </c>
      <c r="D2465" s="64">
        <f t="shared" si="516"/>
        <v>44</v>
      </c>
      <c r="E2465" s="64">
        <f t="shared" si="516"/>
        <v>0</v>
      </c>
      <c r="F2465" s="64">
        <f t="shared" si="516"/>
        <v>0</v>
      </c>
      <c r="G2465" s="64">
        <f t="shared" si="516"/>
        <v>0</v>
      </c>
      <c r="H2465" s="64">
        <f t="shared" si="516"/>
        <v>0</v>
      </c>
      <c r="I2465" s="64">
        <f t="shared" si="516"/>
        <v>0</v>
      </c>
    </row>
    <row r="2466" spans="1:10" s="157" customFormat="1" ht="13" x14ac:dyDescent="0.3">
      <c r="A2466" s="203" t="s">
        <v>63</v>
      </c>
      <c r="B2466" s="63" t="s">
        <v>21</v>
      </c>
      <c r="C2466" s="156">
        <f t="shared" si="515"/>
        <v>44</v>
      </c>
      <c r="D2466" s="64">
        <f t="shared" si="516"/>
        <v>44</v>
      </c>
      <c r="E2466" s="64">
        <f t="shared" si="516"/>
        <v>0</v>
      </c>
      <c r="F2466" s="64">
        <f t="shared" si="516"/>
        <v>0</v>
      </c>
      <c r="G2466" s="64">
        <f t="shared" si="516"/>
        <v>0</v>
      </c>
      <c r="H2466" s="64">
        <f t="shared" si="516"/>
        <v>0</v>
      </c>
      <c r="I2466" s="64">
        <f t="shared" si="516"/>
        <v>0</v>
      </c>
    </row>
    <row r="2467" spans="1:10" s="157" customFormat="1" ht="13" x14ac:dyDescent="0.3">
      <c r="A2467" s="57"/>
      <c r="B2467" s="62" t="s">
        <v>22</v>
      </c>
      <c r="C2467" s="156">
        <f t="shared" si="515"/>
        <v>44</v>
      </c>
      <c r="D2467" s="64">
        <f t="shared" si="516"/>
        <v>44</v>
      </c>
      <c r="E2467" s="64">
        <f t="shared" si="516"/>
        <v>0</v>
      </c>
      <c r="F2467" s="64">
        <f t="shared" si="516"/>
        <v>0</v>
      </c>
      <c r="G2467" s="64">
        <f t="shared" si="516"/>
        <v>0</v>
      </c>
      <c r="H2467" s="64">
        <f t="shared" si="516"/>
        <v>0</v>
      </c>
      <c r="I2467" s="64">
        <f t="shared" si="516"/>
        <v>0</v>
      </c>
    </row>
    <row r="2468" spans="1:10" s="27" customFormat="1" ht="25" x14ac:dyDescent="0.25">
      <c r="A2468" s="260" t="s">
        <v>116</v>
      </c>
      <c r="B2468" s="24" t="s">
        <v>21</v>
      </c>
      <c r="C2468" s="198">
        <f t="shared" si="515"/>
        <v>44</v>
      </c>
      <c r="D2468" s="72">
        <f>D2469</f>
        <v>44</v>
      </c>
      <c r="E2468" s="205">
        <f>E2469</f>
        <v>0</v>
      </c>
      <c r="F2468" s="72">
        <v>0</v>
      </c>
      <c r="G2468" s="72">
        <v>0</v>
      </c>
      <c r="H2468" s="72">
        <v>0</v>
      </c>
      <c r="I2468" s="72">
        <v>0</v>
      </c>
    </row>
    <row r="2469" spans="1:10" s="27" customFormat="1" x14ac:dyDescent="0.25">
      <c r="A2469" s="199"/>
      <c r="B2469" s="29" t="s">
        <v>22</v>
      </c>
      <c r="C2469" s="271">
        <f t="shared" si="515"/>
        <v>44</v>
      </c>
      <c r="D2469" s="272">
        <v>44</v>
      </c>
      <c r="E2469" s="273">
        <v>0</v>
      </c>
      <c r="F2469" s="272">
        <v>0</v>
      </c>
      <c r="G2469" s="272">
        <v>0</v>
      </c>
      <c r="H2469" s="272">
        <v>0</v>
      </c>
      <c r="I2469" s="272">
        <v>0</v>
      </c>
    </row>
    <row r="2470" spans="1:10" ht="13" x14ac:dyDescent="0.3">
      <c r="A2470" s="609" t="s">
        <v>68</v>
      </c>
      <c r="B2470" s="610"/>
      <c r="C2470" s="610"/>
      <c r="D2470" s="610"/>
      <c r="E2470" s="610"/>
      <c r="F2470" s="610"/>
      <c r="G2470" s="610"/>
      <c r="H2470" s="610"/>
      <c r="I2470" s="611"/>
    </row>
    <row r="2471" spans="1:10" ht="13" x14ac:dyDescent="0.3">
      <c r="A2471" s="621" t="s">
        <v>24</v>
      </c>
      <c r="B2471" s="622"/>
      <c r="C2471" s="622"/>
      <c r="D2471" s="622"/>
      <c r="E2471" s="622"/>
      <c r="F2471" s="622"/>
      <c r="G2471" s="622"/>
      <c r="H2471" s="622"/>
      <c r="I2471" s="623"/>
    </row>
    <row r="2472" spans="1:10" x14ac:dyDescent="0.25">
      <c r="A2472" s="7" t="s">
        <v>31</v>
      </c>
      <c r="B2472" s="3" t="s">
        <v>21</v>
      </c>
      <c r="C2472" s="52">
        <f t="shared" ref="C2472:C2481" si="517">D2472+E2472+F2472+G2472+H2472+I2472</f>
        <v>593061.07300000009</v>
      </c>
      <c r="D2472" s="52">
        <f t="shared" ref="D2472:I2473" si="518">D2474+D2482</f>
        <v>153184.43300000002</v>
      </c>
      <c r="E2472" s="52">
        <f t="shared" si="518"/>
        <v>201186</v>
      </c>
      <c r="F2472" s="52">
        <f t="shared" si="518"/>
        <v>77659.820000000007</v>
      </c>
      <c r="G2472" s="52">
        <f t="shared" si="518"/>
        <v>27444.34</v>
      </c>
      <c r="H2472" s="52">
        <f t="shared" si="518"/>
        <v>0</v>
      </c>
      <c r="I2472" s="52">
        <f t="shared" si="518"/>
        <v>133586.47999999998</v>
      </c>
      <c r="J2472" s="68"/>
    </row>
    <row r="2473" spans="1:10" ht="13" thickBot="1" x14ac:dyDescent="0.3">
      <c r="A2473" s="8"/>
      <c r="B2473" s="9" t="s">
        <v>22</v>
      </c>
      <c r="C2473" s="52">
        <f t="shared" si="517"/>
        <v>593061.07300000009</v>
      </c>
      <c r="D2473" s="52">
        <f t="shared" si="518"/>
        <v>153184.43300000002</v>
      </c>
      <c r="E2473" s="52">
        <f t="shared" si="518"/>
        <v>201186</v>
      </c>
      <c r="F2473" s="52">
        <f t="shared" si="518"/>
        <v>77659.820000000007</v>
      </c>
      <c r="G2473" s="52">
        <f t="shared" si="518"/>
        <v>27444.34</v>
      </c>
      <c r="H2473" s="52">
        <f t="shared" si="518"/>
        <v>0</v>
      </c>
      <c r="I2473" s="52">
        <f t="shared" si="518"/>
        <v>133586.47999999998</v>
      </c>
      <c r="J2473" s="68"/>
    </row>
    <row r="2474" spans="1:10" ht="13" x14ac:dyDescent="0.3">
      <c r="A2474" s="14" t="s">
        <v>37</v>
      </c>
      <c r="B2474" s="3" t="s">
        <v>21</v>
      </c>
      <c r="C2474" s="52">
        <f t="shared" si="517"/>
        <v>540195.92300000007</v>
      </c>
      <c r="D2474" s="52">
        <f>D2476+D2478+D2480</f>
        <v>116373.433</v>
      </c>
      <c r="E2474" s="52">
        <f t="shared" ref="E2474:I2475" si="519">E2476+E2478+E2480</f>
        <v>185218</v>
      </c>
      <c r="F2474" s="52">
        <f t="shared" si="519"/>
        <v>77659.820000000007</v>
      </c>
      <c r="G2474" s="52">
        <f t="shared" si="519"/>
        <v>27444.34</v>
      </c>
      <c r="H2474" s="52">
        <f t="shared" si="519"/>
        <v>0</v>
      </c>
      <c r="I2474" s="52">
        <f t="shared" si="519"/>
        <v>133500.32999999999</v>
      </c>
    </row>
    <row r="2475" spans="1:10" x14ac:dyDescent="0.25">
      <c r="A2475" s="10" t="s">
        <v>28</v>
      </c>
      <c r="B2475" s="4" t="s">
        <v>22</v>
      </c>
      <c r="C2475" s="52">
        <f t="shared" si="517"/>
        <v>540195.92300000007</v>
      </c>
      <c r="D2475" s="52">
        <f>D2477+D2479+D2481</f>
        <v>116373.433</v>
      </c>
      <c r="E2475" s="52">
        <f t="shared" si="519"/>
        <v>185218</v>
      </c>
      <c r="F2475" s="52">
        <f t="shared" si="519"/>
        <v>77659.820000000007</v>
      </c>
      <c r="G2475" s="52">
        <f t="shared" si="519"/>
        <v>27444.34</v>
      </c>
      <c r="H2475" s="52">
        <f t="shared" si="519"/>
        <v>0</v>
      </c>
      <c r="I2475" s="52">
        <f t="shared" si="519"/>
        <v>133500.32999999999</v>
      </c>
    </row>
    <row r="2476" spans="1:10" s="20" customFormat="1" ht="13" x14ac:dyDescent="0.3">
      <c r="A2476" s="17" t="s">
        <v>129</v>
      </c>
      <c r="B2476" s="54" t="s">
        <v>21</v>
      </c>
      <c r="C2476" s="64">
        <f>D2476+E2476+F2476+G2476+H2476+I2476</f>
        <v>128020</v>
      </c>
      <c r="D2476" s="64">
        <f t="shared" ref="D2476:I2477" si="520">D116+D633</f>
        <v>113409</v>
      </c>
      <c r="E2476" s="64">
        <f t="shared" si="520"/>
        <v>14571</v>
      </c>
      <c r="F2476" s="64">
        <f t="shared" si="520"/>
        <v>0</v>
      </c>
      <c r="G2476" s="64">
        <f t="shared" si="520"/>
        <v>0</v>
      </c>
      <c r="H2476" s="64">
        <f t="shared" si="520"/>
        <v>0</v>
      </c>
      <c r="I2476" s="64">
        <f t="shared" si="520"/>
        <v>40</v>
      </c>
    </row>
    <row r="2477" spans="1:10" s="20" customFormat="1" ht="13" x14ac:dyDescent="0.3">
      <c r="A2477" s="16" t="s">
        <v>42</v>
      </c>
      <c r="B2477" s="55" t="s">
        <v>22</v>
      </c>
      <c r="C2477" s="64">
        <f t="shared" si="517"/>
        <v>128020</v>
      </c>
      <c r="D2477" s="64">
        <f t="shared" si="520"/>
        <v>113409</v>
      </c>
      <c r="E2477" s="64">
        <f t="shared" si="520"/>
        <v>14571</v>
      </c>
      <c r="F2477" s="64">
        <f t="shared" si="520"/>
        <v>0</v>
      </c>
      <c r="G2477" s="64">
        <f t="shared" si="520"/>
        <v>0</v>
      </c>
      <c r="H2477" s="64">
        <f t="shared" si="520"/>
        <v>0</v>
      </c>
      <c r="I2477" s="64">
        <f t="shared" si="520"/>
        <v>40</v>
      </c>
    </row>
    <row r="2478" spans="1:10" s="20" customFormat="1" ht="26" x14ac:dyDescent="0.3">
      <c r="A2478" s="275" t="s">
        <v>364</v>
      </c>
      <c r="B2478" s="54" t="s">
        <v>21</v>
      </c>
      <c r="C2478" s="64">
        <f>D2478+E2478+F2478+G2478+H2478+I2478</f>
        <v>113076</v>
      </c>
      <c r="D2478" s="64">
        <f t="shared" ref="D2478:I2479" si="521">D138+D386+D637</f>
        <v>0</v>
      </c>
      <c r="E2478" s="64">
        <f t="shared" si="521"/>
        <v>78187</v>
      </c>
      <c r="F2478" s="64">
        <f t="shared" si="521"/>
        <v>34556</v>
      </c>
      <c r="G2478" s="64">
        <f t="shared" si="521"/>
        <v>333</v>
      </c>
      <c r="H2478" s="64">
        <f t="shared" si="521"/>
        <v>0</v>
      </c>
      <c r="I2478" s="64">
        <f t="shared" si="521"/>
        <v>0</v>
      </c>
    </row>
    <row r="2479" spans="1:10" s="20" customFormat="1" ht="13" x14ac:dyDescent="0.3">
      <c r="A2479" s="16"/>
      <c r="B2479" s="55" t="s">
        <v>22</v>
      </c>
      <c r="C2479" s="64">
        <f t="shared" ref="C2479" si="522">D2479+E2479+F2479+G2479+H2479+I2479</f>
        <v>113076</v>
      </c>
      <c r="D2479" s="64">
        <f t="shared" si="521"/>
        <v>0</v>
      </c>
      <c r="E2479" s="64">
        <f t="shared" si="521"/>
        <v>78187</v>
      </c>
      <c r="F2479" s="64">
        <f t="shared" si="521"/>
        <v>34556</v>
      </c>
      <c r="G2479" s="64">
        <f t="shared" si="521"/>
        <v>333</v>
      </c>
      <c r="H2479" s="64">
        <f t="shared" si="521"/>
        <v>0</v>
      </c>
      <c r="I2479" s="64">
        <f t="shared" si="521"/>
        <v>0</v>
      </c>
    </row>
    <row r="2480" spans="1:10" ht="13" x14ac:dyDescent="0.3">
      <c r="A2480" s="19" t="s">
        <v>78</v>
      </c>
      <c r="B2480" s="73" t="s">
        <v>21</v>
      </c>
      <c r="C2480" s="52">
        <f t="shared" si="517"/>
        <v>299099.92300000001</v>
      </c>
      <c r="D2480" s="64">
        <f t="shared" ref="D2480:I2481" si="523">D142+D392+D563+D643+D2044+D1414+D2081</f>
        <v>2964.433</v>
      </c>
      <c r="E2480" s="64">
        <f t="shared" si="523"/>
        <v>92460</v>
      </c>
      <c r="F2480" s="64">
        <f t="shared" si="523"/>
        <v>43103.820000000007</v>
      </c>
      <c r="G2480" s="64">
        <f t="shared" si="523"/>
        <v>27111.34</v>
      </c>
      <c r="H2480" s="64">
        <f t="shared" si="523"/>
        <v>0</v>
      </c>
      <c r="I2480" s="64">
        <f t="shared" si="523"/>
        <v>133460.32999999999</v>
      </c>
    </row>
    <row r="2481" spans="1:9" ht="13" x14ac:dyDescent="0.3">
      <c r="A2481" s="16"/>
      <c r="B2481" s="40" t="s">
        <v>22</v>
      </c>
      <c r="C2481" s="52">
        <f t="shared" si="517"/>
        <v>299099.92300000001</v>
      </c>
      <c r="D2481" s="64">
        <f t="shared" si="523"/>
        <v>2964.433</v>
      </c>
      <c r="E2481" s="64">
        <f t="shared" si="523"/>
        <v>92460</v>
      </c>
      <c r="F2481" s="64">
        <f t="shared" si="523"/>
        <v>43103.820000000007</v>
      </c>
      <c r="G2481" s="64">
        <f t="shared" si="523"/>
        <v>27111.34</v>
      </c>
      <c r="H2481" s="64">
        <f t="shared" si="523"/>
        <v>0</v>
      </c>
      <c r="I2481" s="64">
        <f t="shared" si="523"/>
        <v>133460.32999999999</v>
      </c>
    </row>
    <row r="2482" spans="1:9" s="20" customFormat="1" ht="13" x14ac:dyDescent="0.3">
      <c r="A2482" s="294" t="s">
        <v>220</v>
      </c>
      <c r="B2482" s="59" t="s">
        <v>21</v>
      </c>
      <c r="C2482" s="64">
        <f>D2482+E2482+F2482+G2482+H2482+I2482</f>
        <v>52865.15</v>
      </c>
      <c r="D2482" s="64">
        <f>D2484</f>
        <v>36811</v>
      </c>
      <c r="E2482" s="64">
        <f t="shared" ref="E2482:I2483" si="524">E2484</f>
        <v>15968</v>
      </c>
      <c r="F2482" s="64">
        <f t="shared" si="524"/>
        <v>0</v>
      </c>
      <c r="G2482" s="64">
        <f t="shared" si="524"/>
        <v>0</v>
      </c>
      <c r="H2482" s="64">
        <f t="shared" si="524"/>
        <v>0</v>
      </c>
      <c r="I2482" s="64">
        <f t="shared" si="524"/>
        <v>86.15</v>
      </c>
    </row>
    <row r="2483" spans="1:9" s="20" customFormat="1" x14ac:dyDescent="0.25">
      <c r="A2483" s="12" t="s">
        <v>28</v>
      </c>
      <c r="B2483" s="62" t="s">
        <v>22</v>
      </c>
      <c r="C2483" s="64">
        <f>D2483+E2483+F2483+G2483+H2483+I2483</f>
        <v>52865.15</v>
      </c>
      <c r="D2483" s="64">
        <f>D2485</f>
        <v>36811</v>
      </c>
      <c r="E2483" s="64">
        <f t="shared" si="524"/>
        <v>15968</v>
      </c>
      <c r="F2483" s="64">
        <f t="shared" si="524"/>
        <v>0</v>
      </c>
      <c r="G2483" s="64">
        <f t="shared" si="524"/>
        <v>0</v>
      </c>
      <c r="H2483" s="64">
        <f t="shared" si="524"/>
        <v>0</v>
      </c>
      <c r="I2483" s="64">
        <f t="shared" si="524"/>
        <v>86.15</v>
      </c>
    </row>
    <row r="2484" spans="1:9" s="20" customFormat="1" ht="13" x14ac:dyDescent="0.3">
      <c r="A2484" s="17" t="s">
        <v>129</v>
      </c>
      <c r="B2484" s="54" t="s">
        <v>21</v>
      </c>
      <c r="C2484" s="64">
        <f>D2484+E2484+F2484+G2484+H2484+I2484</f>
        <v>52865.15</v>
      </c>
      <c r="D2484" s="64">
        <f>D156</f>
        <v>36811</v>
      </c>
      <c r="E2484" s="64">
        <f t="shared" ref="E2484:I2485" si="525">E156</f>
        <v>15968</v>
      </c>
      <c r="F2484" s="64">
        <f t="shared" si="525"/>
        <v>0</v>
      </c>
      <c r="G2484" s="64">
        <f t="shared" si="525"/>
        <v>0</v>
      </c>
      <c r="H2484" s="64">
        <f t="shared" si="525"/>
        <v>0</v>
      </c>
      <c r="I2484" s="64">
        <f t="shared" si="525"/>
        <v>86.15</v>
      </c>
    </row>
    <row r="2485" spans="1:9" s="20" customFormat="1" ht="13" x14ac:dyDescent="0.3">
      <c r="A2485" s="16" t="s">
        <v>42</v>
      </c>
      <c r="B2485" s="55" t="s">
        <v>22</v>
      </c>
      <c r="C2485" s="64">
        <f>D2485+E2485+F2485+G2485+H2485+I2485</f>
        <v>52865.15</v>
      </c>
      <c r="D2485" s="64">
        <f>D157</f>
        <v>36811</v>
      </c>
      <c r="E2485" s="64">
        <f t="shared" si="525"/>
        <v>15968</v>
      </c>
      <c r="F2485" s="64">
        <f t="shared" si="525"/>
        <v>0</v>
      </c>
      <c r="G2485" s="64">
        <f t="shared" si="525"/>
        <v>0</v>
      </c>
      <c r="H2485" s="64">
        <f t="shared" si="525"/>
        <v>0</v>
      </c>
      <c r="I2485" s="64">
        <f t="shared" si="525"/>
        <v>86.15</v>
      </c>
    </row>
    <row r="2486" spans="1:9" ht="13" x14ac:dyDescent="0.3">
      <c r="A2486" s="612" t="s">
        <v>782</v>
      </c>
      <c r="B2486" s="613"/>
      <c r="C2486" s="613"/>
      <c r="D2486" s="613"/>
      <c r="E2486" s="613"/>
      <c r="F2486" s="613"/>
      <c r="G2486" s="613"/>
      <c r="H2486" s="613"/>
      <c r="I2486" s="614"/>
    </row>
    <row r="2487" spans="1:9" x14ac:dyDescent="0.25">
      <c r="A2487" s="7" t="s">
        <v>31</v>
      </c>
      <c r="B2487" s="3" t="s">
        <v>21</v>
      </c>
      <c r="C2487" s="52">
        <f t="shared" ref="C2487:C2492" si="526">D2487+E2487+F2487+G2487+H2487+I2487</f>
        <v>61</v>
      </c>
      <c r="D2487" s="72">
        <f>D2489</f>
        <v>0</v>
      </c>
      <c r="E2487" s="72">
        <f t="shared" ref="E2487:I2490" si="527">E2489</f>
        <v>61</v>
      </c>
      <c r="F2487" s="72">
        <f t="shared" si="527"/>
        <v>0</v>
      </c>
      <c r="G2487" s="72">
        <f t="shared" si="527"/>
        <v>0</v>
      </c>
      <c r="H2487" s="72">
        <f t="shared" si="527"/>
        <v>0</v>
      </c>
      <c r="I2487" s="72">
        <f t="shared" si="527"/>
        <v>0</v>
      </c>
    </row>
    <row r="2488" spans="1:9" ht="13" thickBot="1" x14ac:dyDescent="0.3">
      <c r="A2488" s="8"/>
      <c r="B2488" s="9" t="s">
        <v>22</v>
      </c>
      <c r="C2488" s="52">
        <f t="shared" si="526"/>
        <v>61</v>
      </c>
      <c r="D2488" s="72">
        <f>D2490</f>
        <v>0</v>
      </c>
      <c r="E2488" s="72">
        <f t="shared" si="527"/>
        <v>61</v>
      </c>
      <c r="F2488" s="72">
        <f t="shared" si="527"/>
        <v>0</v>
      </c>
      <c r="G2488" s="72">
        <f t="shared" si="527"/>
        <v>0</v>
      </c>
      <c r="H2488" s="72">
        <f t="shared" si="527"/>
        <v>0</v>
      </c>
      <c r="I2488" s="72">
        <f t="shared" si="527"/>
        <v>0</v>
      </c>
    </row>
    <row r="2489" spans="1:9" ht="13" x14ac:dyDescent="0.3">
      <c r="A2489" s="47" t="s">
        <v>36</v>
      </c>
      <c r="B2489" s="24" t="s">
        <v>21</v>
      </c>
      <c r="C2489" s="52">
        <f t="shared" si="526"/>
        <v>61</v>
      </c>
      <c r="D2489" s="72">
        <f>D2491</f>
        <v>0</v>
      </c>
      <c r="E2489" s="72">
        <f t="shared" si="527"/>
        <v>61</v>
      </c>
      <c r="F2489" s="72">
        <f t="shared" si="527"/>
        <v>0</v>
      </c>
      <c r="G2489" s="72">
        <f t="shared" si="527"/>
        <v>0</v>
      </c>
      <c r="H2489" s="72">
        <f t="shared" si="527"/>
        <v>0</v>
      </c>
      <c r="I2489" s="72">
        <f t="shared" si="527"/>
        <v>0</v>
      </c>
    </row>
    <row r="2490" spans="1:9" x14ac:dyDescent="0.25">
      <c r="A2490" s="12" t="s">
        <v>51</v>
      </c>
      <c r="B2490" s="26" t="s">
        <v>22</v>
      </c>
      <c r="C2490" s="52">
        <f t="shared" si="526"/>
        <v>61</v>
      </c>
      <c r="D2490" s="72">
        <f>D2492</f>
        <v>0</v>
      </c>
      <c r="E2490" s="72">
        <f t="shared" si="527"/>
        <v>61</v>
      </c>
      <c r="F2490" s="72">
        <f t="shared" si="527"/>
        <v>0</v>
      </c>
      <c r="G2490" s="72">
        <f t="shared" si="527"/>
        <v>0</v>
      </c>
      <c r="H2490" s="72">
        <f t="shared" si="527"/>
        <v>0</v>
      </c>
      <c r="I2490" s="72">
        <f t="shared" si="527"/>
        <v>0</v>
      </c>
    </row>
    <row r="2491" spans="1:9" ht="13" x14ac:dyDescent="0.3">
      <c r="A2491" s="19" t="s">
        <v>78</v>
      </c>
      <c r="B2491" s="73" t="s">
        <v>21</v>
      </c>
      <c r="C2491" s="52">
        <f t="shared" si="526"/>
        <v>61</v>
      </c>
      <c r="D2491" s="64">
        <f>D692</f>
        <v>0</v>
      </c>
      <c r="E2491" s="64">
        <f t="shared" ref="E2491:I2492" si="528">E692</f>
        <v>61</v>
      </c>
      <c r="F2491" s="64">
        <f t="shared" si="528"/>
        <v>0</v>
      </c>
      <c r="G2491" s="64">
        <f t="shared" si="528"/>
        <v>0</v>
      </c>
      <c r="H2491" s="64">
        <f t="shared" si="528"/>
        <v>0</v>
      </c>
      <c r="I2491" s="64">
        <f t="shared" si="528"/>
        <v>0</v>
      </c>
    </row>
    <row r="2492" spans="1:9" ht="13" x14ac:dyDescent="0.3">
      <c r="A2492" s="16"/>
      <c r="B2492" s="40" t="s">
        <v>22</v>
      </c>
      <c r="C2492" s="52">
        <f t="shared" si="526"/>
        <v>61</v>
      </c>
      <c r="D2492" s="64">
        <f>D693</f>
        <v>0</v>
      </c>
      <c r="E2492" s="64">
        <f t="shared" si="528"/>
        <v>61</v>
      </c>
      <c r="F2492" s="64">
        <f t="shared" si="528"/>
        <v>0</v>
      </c>
      <c r="G2492" s="64">
        <f t="shared" si="528"/>
        <v>0</v>
      </c>
      <c r="H2492" s="64">
        <f t="shared" si="528"/>
        <v>0</v>
      </c>
      <c r="I2492" s="64">
        <f t="shared" si="528"/>
        <v>0</v>
      </c>
    </row>
    <row r="2493" spans="1:9" ht="12.75" customHeight="1" x14ac:dyDescent="0.3">
      <c r="A2493" s="612" t="s">
        <v>213</v>
      </c>
      <c r="B2493" s="613"/>
      <c r="C2493" s="613"/>
      <c r="D2493" s="613"/>
      <c r="E2493" s="613"/>
      <c r="F2493" s="613"/>
      <c r="G2493" s="613"/>
      <c r="H2493" s="613"/>
      <c r="I2493" s="614"/>
    </row>
    <row r="2494" spans="1:9" x14ac:dyDescent="0.25">
      <c r="A2494" s="7" t="s">
        <v>31</v>
      </c>
      <c r="B2494" s="162" t="s">
        <v>21</v>
      </c>
      <c r="C2494" s="45">
        <f t="shared" ref="C2494:C2499" si="529">D2494+E2494+F2494+G2494+H2494+I2494</f>
        <v>299.25</v>
      </c>
      <c r="D2494" s="45">
        <f>D2496</f>
        <v>236.25</v>
      </c>
      <c r="E2494" s="45">
        <f t="shared" ref="E2494:I2496" si="530">E2496</f>
        <v>63</v>
      </c>
      <c r="F2494" s="45">
        <f t="shared" si="530"/>
        <v>0</v>
      </c>
      <c r="G2494" s="45">
        <f t="shared" si="530"/>
        <v>0</v>
      </c>
      <c r="H2494" s="45">
        <f t="shared" si="530"/>
        <v>0</v>
      </c>
      <c r="I2494" s="45">
        <f t="shared" si="530"/>
        <v>0</v>
      </c>
    </row>
    <row r="2495" spans="1:9" ht="13" thickBot="1" x14ac:dyDescent="0.3">
      <c r="A2495" s="8"/>
      <c r="B2495" s="4" t="s">
        <v>22</v>
      </c>
      <c r="C2495" s="45">
        <f t="shared" si="529"/>
        <v>299.25</v>
      </c>
      <c r="D2495" s="45">
        <f>D2497</f>
        <v>236.25</v>
      </c>
      <c r="E2495" s="45">
        <f t="shared" si="530"/>
        <v>63</v>
      </c>
      <c r="F2495" s="45">
        <f t="shared" si="530"/>
        <v>0</v>
      </c>
      <c r="G2495" s="45">
        <f t="shared" si="530"/>
        <v>0</v>
      </c>
      <c r="H2495" s="45">
        <f t="shared" si="530"/>
        <v>0</v>
      </c>
      <c r="I2495" s="45">
        <f t="shared" si="530"/>
        <v>0</v>
      </c>
    </row>
    <row r="2496" spans="1:9" ht="13" x14ac:dyDescent="0.3">
      <c r="A2496" s="14" t="s">
        <v>37</v>
      </c>
      <c r="B2496" s="3" t="s">
        <v>21</v>
      </c>
      <c r="C2496" s="45">
        <f t="shared" si="529"/>
        <v>299.25</v>
      </c>
      <c r="D2496" s="45">
        <f>D2498</f>
        <v>236.25</v>
      </c>
      <c r="E2496" s="45">
        <f>E2498</f>
        <v>63</v>
      </c>
      <c r="F2496" s="45">
        <f t="shared" si="530"/>
        <v>0</v>
      </c>
      <c r="G2496" s="45">
        <f t="shared" si="530"/>
        <v>0</v>
      </c>
      <c r="H2496" s="45">
        <f t="shared" si="530"/>
        <v>0</v>
      </c>
      <c r="I2496" s="45">
        <f t="shared" si="530"/>
        <v>0</v>
      </c>
    </row>
    <row r="2497" spans="1:9" x14ac:dyDescent="0.25">
      <c r="A2497" s="10" t="s">
        <v>28</v>
      </c>
      <c r="B2497" s="4" t="s">
        <v>22</v>
      </c>
      <c r="C2497" s="45">
        <f t="shared" si="529"/>
        <v>299.25</v>
      </c>
      <c r="D2497" s="45">
        <f>D2499</f>
        <v>236.25</v>
      </c>
      <c r="E2497" s="45">
        <f t="shared" ref="E2497:I2497" si="531">E2499</f>
        <v>63</v>
      </c>
      <c r="F2497" s="45">
        <f t="shared" si="531"/>
        <v>0</v>
      </c>
      <c r="G2497" s="45">
        <f t="shared" si="531"/>
        <v>0</v>
      </c>
      <c r="H2497" s="45">
        <f t="shared" si="531"/>
        <v>0</v>
      </c>
      <c r="I2497" s="45">
        <f t="shared" si="531"/>
        <v>0</v>
      </c>
    </row>
    <row r="2498" spans="1:9" s="20" customFormat="1" ht="13" x14ac:dyDescent="0.3">
      <c r="A2498" s="19" t="s">
        <v>78</v>
      </c>
      <c r="B2498" s="59" t="s">
        <v>21</v>
      </c>
      <c r="C2498" s="292">
        <f t="shared" si="529"/>
        <v>299.25</v>
      </c>
      <c r="D2498" s="64">
        <f t="shared" ref="D2498:I2499" si="532">D715+D1485+D2102</f>
        <v>236.25</v>
      </c>
      <c r="E2498" s="64">
        <f t="shared" si="532"/>
        <v>63</v>
      </c>
      <c r="F2498" s="64">
        <f t="shared" si="532"/>
        <v>0</v>
      </c>
      <c r="G2498" s="64">
        <f t="shared" si="532"/>
        <v>0</v>
      </c>
      <c r="H2498" s="64">
        <f t="shared" si="532"/>
        <v>0</v>
      </c>
      <c r="I2498" s="64">
        <f t="shared" si="532"/>
        <v>0</v>
      </c>
    </row>
    <row r="2499" spans="1:9" s="20" customFormat="1" ht="13" x14ac:dyDescent="0.3">
      <c r="A2499" s="16"/>
      <c r="B2499" s="62" t="s">
        <v>22</v>
      </c>
      <c r="C2499" s="292">
        <f t="shared" si="529"/>
        <v>299.25</v>
      </c>
      <c r="D2499" s="64">
        <f t="shared" si="532"/>
        <v>236.25</v>
      </c>
      <c r="E2499" s="64">
        <f t="shared" si="532"/>
        <v>63</v>
      </c>
      <c r="F2499" s="64">
        <f t="shared" si="532"/>
        <v>0</v>
      </c>
      <c r="G2499" s="64">
        <f t="shared" si="532"/>
        <v>0</v>
      </c>
      <c r="H2499" s="64">
        <f t="shared" si="532"/>
        <v>0</v>
      </c>
      <c r="I2499" s="64">
        <f t="shared" si="532"/>
        <v>0</v>
      </c>
    </row>
    <row r="2500" spans="1:9" ht="12.75" customHeight="1" x14ac:dyDescent="0.3">
      <c r="A2500" s="612" t="s">
        <v>73</v>
      </c>
      <c r="B2500" s="613"/>
      <c r="C2500" s="613"/>
      <c r="D2500" s="613"/>
      <c r="E2500" s="613"/>
      <c r="F2500" s="613"/>
      <c r="G2500" s="613"/>
      <c r="H2500" s="613"/>
      <c r="I2500" s="614"/>
    </row>
    <row r="2501" spans="1:9" x14ac:dyDescent="0.25">
      <c r="A2501" s="7" t="s">
        <v>31</v>
      </c>
      <c r="B2501" s="162" t="s">
        <v>21</v>
      </c>
      <c r="C2501" s="45">
        <f t="shared" ref="C2501:C2506" si="533">D2501+E2501+F2501+G2501+H2501+I2501</f>
        <v>7706.5</v>
      </c>
      <c r="D2501" s="45">
        <f>D2503</f>
        <v>1048.79</v>
      </c>
      <c r="E2501" s="45">
        <f t="shared" ref="E2501:I2504" si="534">E2503</f>
        <v>3442</v>
      </c>
      <c r="F2501" s="45">
        <f t="shared" si="534"/>
        <v>3215.71</v>
      </c>
      <c r="G2501" s="45">
        <f t="shared" si="534"/>
        <v>0</v>
      </c>
      <c r="H2501" s="45">
        <f t="shared" si="534"/>
        <v>0</v>
      </c>
      <c r="I2501" s="45">
        <f t="shared" si="534"/>
        <v>0</v>
      </c>
    </row>
    <row r="2502" spans="1:9" ht="13" thickBot="1" x14ac:dyDescent="0.3">
      <c r="A2502" s="8"/>
      <c r="B2502" s="4" t="s">
        <v>22</v>
      </c>
      <c r="C2502" s="45">
        <f t="shared" si="533"/>
        <v>7706.5</v>
      </c>
      <c r="D2502" s="45">
        <f>D2504</f>
        <v>1048.79</v>
      </c>
      <c r="E2502" s="45">
        <f t="shared" si="534"/>
        <v>3442</v>
      </c>
      <c r="F2502" s="45">
        <f t="shared" si="534"/>
        <v>3215.71</v>
      </c>
      <c r="G2502" s="45">
        <f t="shared" si="534"/>
        <v>0</v>
      </c>
      <c r="H2502" s="45">
        <f t="shared" si="534"/>
        <v>0</v>
      </c>
      <c r="I2502" s="45">
        <f t="shared" si="534"/>
        <v>0</v>
      </c>
    </row>
    <row r="2503" spans="1:9" ht="13" x14ac:dyDescent="0.3">
      <c r="A2503" s="14" t="s">
        <v>37</v>
      </c>
      <c r="B2503" s="3" t="s">
        <v>21</v>
      </c>
      <c r="C2503" s="45">
        <f t="shared" si="533"/>
        <v>7706.5</v>
      </c>
      <c r="D2503" s="45">
        <f>D2505</f>
        <v>1048.79</v>
      </c>
      <c r="E2503" s="45">
        <f>E2505</f>
        <v>3442</v>
      </c>
      <c r="F2503" s="45">
        <f t="shared" si="534"/>
        <v>3215.71</v>
      </c>
      <c r="G2503" s="45">
        <f t="shared" si="534"/>
        <v>0</v>
      </c>
      <c r="H2503" s="45">
        <f t="shared" si="534"/>
        <v>0</v>
      </c>
      <c r="I2503" s="45">
        <f t="shared" si="534"/>
        <v>0</v>
      </c>
    </row>
    <row r="2504" spans="1:9" x14ac:dyDescent="0.25">
      <c r="A2504" s="10" t="s">
        <v>28</v>
      </c>
      <c r="B2504" s="4" t="s">
        <v>22</v>
      </c>
      <c r="C2504" s="45">
        <f t="shared" si="533"/>
        <v>7706.5</v>
      </c>
      <c r="D2504" s="45">
        <f>D2506</f>
        <v>1048.79</v>
      </c>
      <c r="E2504" s="45">
        <f t="shared" si="534"/>
        <v>3442</v>
      </c>
      <c r="F2504" s="45">
        <f t="shared" si="534"/>
        <v>3215.71</v>
      </c>
      <c r="G2504" s="45">
        <f t="shared" si="534"/>
        <v>0</v>
      </c>
      <c r="H2504" s="45">
        <f t="shared" si="534"/>
        <v>0</v>
      </c>
      <c r="I2504" s="45">
        <f t="shared" si="534"/>
        <v>0</v>
      </c>
    </row>
    <row r="2505" spans="1:9" s="20" customFormat="1" ht="13" x14ac:dyDescent="0.3">
      <c r="A2505" s="19" t="s">
        <v>78</v>
      </c>
      <c r="B2505" s="59" t="s">
        <v>21</v>
      </c>
      <c r="C2505" s="292">
        <f t="shared" si="533"/>
        <v>7706.5</v>
      </c>
      <c r="D2505" s="64">
        <f t="shared" ref="D2505:I2506" si="535">D750+D1500+D2121</f>
        <v>1048.79</v>
      </c>
      <c r="E2505" s="64">
        <f t="shared" si="535"/>
        <v>3442</v>
      </c>
      <c r="F2505" s="64">
        <f t="shared" si="535"/>
        <v>3215.71</v>
      </c>
      <c r="G2505" s="64">
        <f t="shared" si="535"/>
        <v>0</v>
      </c>
      <c r="H2505" s="64">
        <f t="shared" si="535"/>
        <v>0</v>
      </c>
      <c r="I2505" s="64">
        <f t="shared" si="535"/>
        <v>0</v>
      </c>
    </row>
    <row r="2506" spans="1:9" s="20" customFormat="1" ht="13" x14ac:dyDescent="0.3">
      <c r="A2506" s="16"/>
      <c r="B2506" s="62" t="s">
        <v>22</v>
      </c>
      <c r="C2506" s="292">
        <f t="shared" si="533"/>
        <v>7706.5</v>
      </c>
      <c r="D2506" s="64">
        <f t="shared" si="535"/>
        <v>1048.79</v>
      </c>
      <c r="E2506" s="64">
        <f t="shared" si="535"/>
        <v>3442</v>
      </c>
      <c r="F2506" s="64">
        <f t="shared" si="535"/>
        <v>3215.71</v>
      </c>
      <c r="G2506" s="64">
        <f t="shared" si="535"/>
        <v>0</v>
      </c>
      <c r="H2506" s="64">
        <f t="shared" si="535"/>
        <v>0</v>
      </c>
      <c r="I2506" s="64">
        <f t="shared" si="535"/>
        <v>0</v>
      </c>
    </row>
    <row r="2507" spans="1:9" ht="13" x14ac:dyDescent="0.3">
      <c r="A2507" s="606" t="s">
        <v>4</v>
      </c>
      <c r="B2507" s="607"/>
      <c r="C2507" s="607"/>
      <c r="D2507" s="607"/>
      <c r="E2507" s="607"/>
      <c r="F2507" s="607"/>
      <c r="G2507" s="607"/>
      <c r="H2507" s="607"/>
      <c r="I2507" s="608"/>
    </row>
    <row r="2508" spans="1:9" ht="13" x14ac:dyDescent="0.3">
      <c r="A2508" s="44" t="s">
        <v>24</v>
      </c>
      <c r="B2508" s="41"/>
      <c r="C2508" s="48"/>
      <c r="D2508" s="49"/>
      <c r="E2508" s="48"/>
      <c r="F2508" s="48"/>
      <c r="G2508" s="48"/>
      <c r="H2508" s="48"/>
      <c r="I2508" s="50"/>
    </row>
    <row r="2509" spans="1:9" x14ac:dyDescent="0.25">
      <c r="A2509" s="7" t="s">
        <v>31</v>
      </c>
      <c r="B2509" s="3" t="s">
        <v>21</v>
      </c>
      <c r="C2509" s="45">
        <f t="shared" ref="C2509:C2514" si="536">D2509+E2509+F2509+G2509+H2509+I2509</f>
        <v>629</v>
      </c>
      <c r="D2509" s="53">
        <f>D2511</f>
        <v>0</v>
      </c>
      <c r="E2509" s="53">
        <f t="shared" ref="E2509:I2512" si="537">E2511</f>
        <v>629</v>
      </c>
      <c r="F2509" s="53">
        <f t="shared" si="537"/>
        <v>0</v>
      </c>
      <c r="G2509" s="53">
        <f t="shared" si="537"/>
        <v>0</v>
      </c>
      <c r="H2509" s="53">
        <f t="shared" si="537"/>
        <v>0</v>
      </c>
      <c r="I2509" s="53">
        <f t="shared" si="537"/>
        <v>0</v>
      </c>
    </row>
    <row r="2510" spans="1:9" ht="13" thickBot="1" x14ac:dyDescent="0.3">
      <c r="A2510" s="8"/>
      <c r="B2510" s="9" t="s">
        <v>22</v>
      </c>
      <c r="C2510" s="45">
        <f t="shared" si="536"/>
        <v>629</v>
      </c>
      <c r="D2510" s="53">
        <f>D2512</f>
        <v>0</v>
      </c>
      <c r="E2510" s="53">
        <f t="shared" si="537"/>
        <v>629</v>
      </c>
      <c r="F2510" s="53">
        <f t="shared" si="537"/>
        <v>0</v>
      </c>
      <c r="G2510" s="53">
        <f t="shared" si="537"/>
        <v>0</v>
      </c>
      <c r="H2510" s="53">
        <f t="shared" si="537"/>
        <v>0</v>
      </c>
      <c r="I2510" s="53">
        <f t="shared" si="537"/>
        <v>0</v>
      </c>
    </row>
    <row r="2511" spans="1:9" ht="13" x14ac:dyDescent="0.3">
      <c r="A2511" s="23" t="s">
        <v>46</v>
      </c>
      <c r="B2511" s="24" t="s">
        <v>21</v>
      </c>
      <c r="C2511" s="45">
        <f t="shared" si="536"/>
        <v>629</v>
      </c>
      <c r="D2511" s="53">
        <f>D2513</f>
        <v>0</v>
      </c>
      <c r="E2511" s="53">
        <f t="shared" si="537"/>
        <v>629</v>
      </c>
      <c r="F2511" s="53">
        <f t="shared" si="537"/>
        <v>0</v>
      </c>
      <c r="G2511" s="53">
        <f t="shared" si="537"/>
        <v>0</v>
      </c>
      <c r="H2511" s="53">
        <f t="shared" si="537"/>
        <v>0</v>
      </c>
      <c r="I2511" s="53">
        <f t="shared" si="537"/>
        <v>0</v>
      </c>
    </row>
    <row r="2512" spans="1:9" x14ac:dyDescent="0.25">
      <c r="A2512" s="21" t="s">
        <v>47</v>
      </c>
      <c r="B2512" s="26" t="s">
        <v>22</v>
      </c>
      <c r="C2512" s="45">
        <f t="shared" si="536"/>
        <v>629</v>
      </c>
      <c r="D2512" s="53">
        <f>D2514</f>
        <v>0</v>
      </c>
      <c r="E2512" s="53">
        <f t="shared" si="537"/>
        <v>629</v>
      </c>
      <c r="F2512" s="53">
        <f t="shared" si="537"/>
        <v>0</v>
      </c>
      <c r="G2512" s="53">
        <f t="shared" si="537"/>
        <v>0</v>
      </c>
      <c r="H2512" s="53">
        <f t="shared" si="537"/>
        <v>0</v>
      </c>
      <c r="I2512" s="53">
        <f t="shared" si="537"/>
        <v>0</v>
      </c>
    </row>
    <row r="2513" spans="1:9" ht="13" x14ac:dyDescent="0.3">
      <c r="A2513" s="19" t="s">
        <v>78</v>
      </c>
      <c r="B2513" s="3" t="s">
        <v>21</v>
      </c>
      <c r="C2513" s="52">
        <f t="shared" si="536"/>
        <v>629</v>
      </c>
      <c r="D2513" s="72">
        <f t="shared" ref="D2513:I2514" si="538">D817+D1515+D2136</f>
        <v>0</v>
      </c>
      <c r="E2513" s="72">
        <f t="shared" si="538"/>
        <v>629</v>
      </c>
      <c r="F2513" s="72">
        <f t="shared" si="538"/>
        <v>0</v>
      </c>
      <c r="G2513" s="72">
        <f t="shared" si="538"/>
        <v>0</v>
      </c>
      <c r="H2513" s="72">
        <f t="shared" si="538"/>
        <v>0</v>
      </c>
      <c r="I2513" s="72">
        <f t="shared" si="538"/>
        <v>0</v>
      </c>
    </row>
    <row r="2514" spans="1:9" ht="13" x14ac:dyDescent="0.3">
      <c r="A2514" s="16"/>
      <c r="B2514" s="4" t="s">
        <v>22</v>
      </c>
      <c r="C2514" s="52">
        <f t="shared" si="536"/>
        <v>629</v>
      </c>
      <c r="D2514" s="72">
        <f t="shared" si="538"/>
        <v>0</v>
      </c>
      <c r="E2514" s="72">
        <f t="shared" si="538"/>
        <v>629</v>
      </c>
      <c r="F2514" s="72">
        <f t="shared" si="538"/>
        <v>0</v>
      </c>
      <c r="G2514" s="72">
        <f t="shared" si="538"/>
        <v>0</v>
      </c>
      <c r="H2514" s="72">
        <f t="shared" si="538"/>
        <v>0</v>
      </c>
      <c r="I2514" s="72">
        <f t="shared" si="538"/>
        <v>0</v>
      </c>
    </row>
    <row r="2515" spans="1:9" ht="13" x14ac:dyDescent="0.3">
      <c r="A2515" s="612" t="s">
        <v>776</v>
      </c>
      <c r="B2515" s="613"/>
      <c r="C2515" s="613"/>
      <c r="D2515" s="613"/>
      <c r="E2515" s="613"/>
      <c r="F2515" s="613"/>
      <c r="G2515" s="613"/>
      <c r="H2515" s="613"/>
      <c r="I2515" s="614"/>
    </row>
    <row r="2516" spans="1:9" x14ac:dyDescent="0.25">
      <c r="A2516" s="7" t="s">
        <v>31</v>
      </c>
      <c r="B2516" s="3" t="s">
        <v>21</v>
      </c>
      <c r="C2516" s="52">
        <f t="shared" ref="C2516:C2525" si="539">D2516+E2516+F2516+G2516+H2516+I2516</f>
        <v>270410.696</v>
      </c>
      <c r="D2516" s="72">
        <f>D2518</f>
        <v>91306.385999999999</v>
      </c>
      <c r="E2516" s="72">
        <f t="shared" ref="E2516:I2517" si="540">E2518</f>
        <v>63168</v>
      </c>
      <c r="F2516" s="72">
        <f t="shared" si="540"/>
        <v>43960</v>
      </c>
      <c r="G2516" s="72">
        <f t="shared" si="540"/>
        <v>43960</v>
      </c>
      <c r="H2516" s="72">
        <f t="shared" si="540"/>
        <v>14385</v>
      </c>
      <c r="I2516" s="72">
        <f t="shared" si="540"/>
        <v>13631.309999999996</v>
      </c>
    </row>
    <row r="2517" spans="1:9" ht="13" thickBot="1" x14ac:dyDescent="0.3">
      <c r="A2517" s="8"/>
      <c r="B2517" s="9" t="s">
        <v>22</v>
      </c>
      <c r="C2517" s="52">
        <f t="shared" si="539"/>
        <v>270410.696</v>
      </c>
      <c r="D2517" s="72">
        <f>D2519</f>
        <v>91306.385999999999</v>
      </c>
      <c r="E2517" s="72">
        <f t="shared" si="540"/>
        <v>63168</v>
      </c>
      <c r="F2517" s="72">
        <f t="shared" si="540"/>
        <v>43960</v>
      </c>
      <c r="G2517" s="72">
        <f t="shared" si="540"/>
        <v>43960</v>
      </c>
      <c r="H2517" s="72">
        <f t="shared" si="540"/>
        <v>14385</v>
      </c>
      <c r="I2517" s="72">
        <f t="shared" si="540"/>
        <v>13631.309999999996</v>
      </c>
    </row>
    <row r="2518" spans="1:9" ht="13" x14ac:dyDescent="0.3">
      <c r="A2518" s="47" t="s">
        <v>36</v>
      </c>
      <c r="B2518" s="24" t="s">
        <v>21</v>
      </c>
      <c r="C2518" s="52">
        <f t="shared" si="539"/>
        <v>270410.696</v>
      </c>
      <c r="D2518" s="72">
        <f>D2520+D2522+D2524</f>
        <v>91306.385999999999</v>
      </c>
      <c r="E2518" s="72">
        <f t="shared" ref="E2518:I2519" si="541">E2520+E2522+E2524</f>
        <v>63168</v>
      </c>
      <c r="F2518" s="72">
        <f t="shared" si="541"/>
        <v>43960</v>
      </c>
      <c r="G2518" s="72">
        <f t="shared" si="541"/>
        <v>43960</v>
      </c>
      <c r="H2518" s="72">
        <f t="shared" si="541"/>
        <v>14385</v>
      </c>
      <c r="I2518" s="72">
        <f t="shared" si="541"/>
        <v>13631.309999999996</v>
      </c>
    </row>
    <row r="2519" spans="1:9" x14ac:dyDescent="0.25">
      <c r="A2519" s="12" t="s">
        <v>51</v>
      </c>
      <c r="B2519" s="26" t="s">
        <v>22</v>
      </c>
      <c r="C2519" s="52">
        <f t="shared" si="539"/>
        <v>270410.696</v>
      </c>
      <c r="D2519" s="72">
        <f>D2521+D2523+D2525</f>
        <v>91306.385999999999</v>
      </c>
      <c r="E2519" s="72">
        <f t="shared" si="541"/>
        <v>63168</v>
      </c>
      <c r="F2519" s="72">
        <f t="shared" si="541"/>
        <v>43960</v>
      </c>
      <c r="G2519" s="72">
        <f t="shared" si="541"/>
        <v>43960</v>
      </c>
      <c r="H2519" s="72">
        <f t="shared" si="541"/>
        <v>14385</v>
      </c>
      <c r="I2519" s="72">
        <f t="shared" si="541"/>
        <v>13631.309999999996</v>
      </c>
    </row>
    <row r="2520" spans="1:9" s="212" customFormat="1" ht="13" x14ac:dyDescent="0.3">
      <c r="A2520" s="17" t="s">
        <v>129</v>
      </c>
      <c r="B2520" s="54" t="s">
        <v>21</v>
      </c>
      <c r="C2520" s="64">
        <f>D2520+E2520+F2520+G2520+H2520+I2520</f>
        <v>28294.950000000004</v>
      </c>
      <c r="D2520" s="64">
        <f t="shared" ref="D2520:I2521" si="542">D183+D836</f>
        <v>26417.070000000003</v>
      </c>
      <c r="E2520" s="64">
        <f t="shared" si="542"/>
        <v>24</v>
      </c>
      <c r="F2520" s="64">
        <f t="shared" si="542"/>
        <v>0</v>
      </c>
      <c r="G2520" s="64">
        <f t="shared" si="542"/>
        <v>0</v>
      </c>
      <c r="H2520" s="64">
        <f t="shared" si="542"/>
        <v>0</v>
      </c>
      <c r="I2520" s="64">
        <f t="shared" si="542"/>
        <v>1853.8799999999999</v>
      </c>
    </row>
    <row r="2521" spans="1:9" s="212" customFormat="1" ht="13" x14ac:dyDescent="0.3">
      <c r="A2521" s="16" t="s">
        <v>42</v>
      </c>
      <c r="B2521" s="55" t="s">
        <v>22</v>
      </c>
      <c r="C2521" s="64">
        <f>D2521+E2521+F2521+G2521+H2521+I2521</f>
        <v>28294.950000000004</v>
      </c>
      <c r="D2521" s="64">
        <f t="shared" si="542"/>
        <v>26417.070000000003</v>
      </c>
      <c r="E2521" s="64">
        <f t="shared" si="542"/>
        <v>24</v>
      </c>
      <c r="F2521" s="64">
        <f t="shared" si="542"/>
        <v>0</v>
      </c>
      <c r="G2521" s="64">
        <f t="shared" si="542"/>
        <v>0</v>
      </c>
      <c r="H2521" s="64">
        <f t="shared" si="542"/>
        <v>0</v>
      </c>
      <c r="I2521" s="64">
        <f t="shared" si="542"/>
        <v>1853.8799999999999</v>
      </c>
    </row>
    <row r="2522" spans="1:9" s="20" customFormat="1" ht="26" x14ac:dyDescent="0.3">
      <c r="A2522" s="275" t="s">
        <v>364</v>
      </c>
      <c r="B2522" s="54" t="s">
        <v>21</v>
      </c>
      <c r="C2522" s="64">
        <f>D2522+E2522+F2522+G2522+H2522+I2522</f>
        <v>15837</v>
      </c>
      <c r="D2522" s="64">
        <f>D846</f>
        <v>0</v>
      </c>
      <c r="E2522" s="64">
        <f t="shared" ref="E2522:I2523" si="543">E846</f>
        <v>15837</v>
      </c>
      <c r="F2522" s="64">
        <f t="shared" si="543"/>
        <v>0</v>
      </c>
      <c r="G2522" s="64">
        <f t="shared" si="543"/>
        <v>0</v>
      </c>
      <c r="H2522" s="64">
        <f t="shared" si="543"/>
        <v>0</v>
      </c>
      <c r="I2522" s="64">
        <f t="shared" si="543"/>
        <v>0</v>
      </c>
    </row>
    <row r="2523" spans="1:9" s="20" customFormat="1" ht="13" x14ac:dyDescent="0.3">
      <c r="A2523" s="16"/>
      <c r="B2523" s="55" t="s">
        <v>22</v>
      </c>
      <c r="C2523" s="64">
        <f t="shared" ref="C2523" si="544">D2523+E2523+F2523+G2523+H2523+I2523</f>
        <v>15837</v>
      </c>
      <c r="D2523" s="64">
        <f>D847</f>
        <v>0</v>
      </c>
      <c r="E2523" s="64">
        <f t="shared" si="543"/>
        <v>15837</v>
      </c>
      <c r="F2523" s="64">
        <f t="shared" si="543"/>
        <v>0</v>
      </c>
      <c r="G2523" s="64">
        <f t="shared" si="543"/>
        <v>0</v>
      </c>
      <c r="H2523" s="64">
        <f t="shared" si="543"/>
        <v>0</v>
      </c>
      <c r="I2523" s="64">
        <f t="shared" si="543"/>
        <v>0</v>
      </c>
    </row>
    <row r="2524" spans="1:9" ht="13" x14ac:dyDescent="0.3">
      <c r="A2524" s="19" t="s">
        <v>78</v>
      </c>
      <c r="B2524" s="3" t="s">
        <v>21</v>
      </c>
      <c r="C2524" s="52">
        <f t="shared" si="539"/>
        <v>226278.74599999998</v>
      </c>
      <c r="D2524" s="72">
        <f t="shared" ref="D2524:I2525" si="545">D189+D856+D1530+D2155+D405</f>
        <v>64889.315999999999</v>
      </c>
      <c r="E2524" s="72">
        <f t="shared" si="545"/>
        <v>47307</v>
      </c>
      <c r="F2524" s="72">
        <f t="shared" si="545"/>
        <v>43960</v>
      </c>
      <c r="G2524" s="72">
        <f t="shared" si="545"/>
        <v>43960</v>
      </c>
      <c r="H2524" s="72">
        <f t="shared" si="545"/>
        <v>14385</v>
      </c>
      <c r="I2524" s="72">
        <f t="shared" si="545"/>
        <v>11777.429999999997</v>
      </c>
    </row>
    <row r="2525" spans="1:9" ht="13" x14ac:dyDescent="0.3">
      <c r="A2525" s="16"/>
      <c r="B2525" s="4" t="s">
        <v>22</v>
      </c>
      <c r="C2525" s="52">
        <f t="shared" si="539"/>
        <v>226278.74599999998</v>
      </c>
      <c r="D2525" s="72">
        <f t="shared" si="545"/>
        <v>64889.315999999999</v>
      </c>
      <c r="E2525" s="72">
        <f t="shared" si="545"/>
        <v>47307</v>
      </c>
      <c r="F2525" s="72">
        <f t="shared" si="545"/>
        <v>43960</v>
      </c>
      <c r="G2525" s="72">
        <f t="shared" si="545"/>
        <v>43960</v>
      </c>
      <c r="H2525" s="72">
        <f t="shared" si="545"/>
        <v>14385</v>
      </c>
      <c r="I2525" s="72">
        <f t="shared" si="545"/>
        <v>11777.429999999997</v>
      </c>
    </row>
    <row r="2526" spans="1:9" ht="13" x14ac:dyDescent="0.3">
      <c r="A2526" s="606" t="s">
        <v>781</v>
      </c>
      <c r="B2526" s="607"/>
      <c r="C2526" s="607"/>
      <c r="D2526" s="607"/>
      <c r="E2526" s="607"/>
      <c r="F2526" s="607"/>
      <c r="G2526" s="607"/>
      <c r="H2526" s="607"/>
      <c r="I2526" s="608"/>
    </row>
    <row r="2527" spans="1:9" x14ac:dyDescent="0.25">
      <c r="A2527" s="7" t="s">
        <v>31</v>
      </c>
      <c r="B2527" s="162" t="s">
        <v>21</v>
      </c>
      <c r="C2527" s="52">
        <f t="shared" ref="C2527:C2538" si="546">D2527+E2527+F2527+G2527+H2527+I2527</f>
        <v>67530.41</v>
      </c>
      <c r="D2527" s="52">
        <f>D2529+D2535</f>
        <v>1783.96</v>
      </c>
      <c r="E2527" s="52">
        <f t="shared" ref="E2527:I2528" si="547">E2529+E2535</f>
        <v>53131.5</v>
      </c>
      <c r="F2527" s="52">
        <f t="shared" si="547"/>
        <v>8543.25</v>
      </c>
      <c r="G2527" s="52">
        <f t="shared" si="547"/>
        <v>0</v>
      </c>
      <c r="H2527" s="52">
        <f t="shared" si="547"/>
        <v>0</v>
      </c>
      <c r="I2527" s="52">
        <f t="shared" si="547"/>
        <v>4071.7</v>
      </c>
    </row>
    <row r="2528" spans="1:9" ht="13" thickBot="1" x14ac:dyDescent="0.3">
      <c r="A2528" s="8"/>
      <c r="B2528" s="4" t="s">
        <v>22</v>
      </c>
      <c r="C2528" s="52">
        <f t="shared" si="546"/>
        <v>67530.41</v>
      </c>
      <c r="D2528" s="52">
        <f>D2530+D2536</f>
        <v>1783.96</v>
      </c>
      <c r="E2528" s="52">
        <f t="shared" si="547"/>
        <v>53131.5</v>
      </c>
      <c r="F2528" s="52">
        <f t="shared" si="547"/>
        <v>8543.25</v>
      </c>
      <c r="G2528" s="52">
        <f t="shared" si="547"/>
        <v>0</v>
      </c>
      <c r="H2528" s="52">
        <f t="shared" si="547"/>
        <v>0</v>
      </c>
      <c r="I2528" s="52">
        <f t="shared" si="547"/>
        <v>4071.7</v>
      </c>
    </row>
    <row r="2529" spans="1:9" ht="13" x14ac:dyDescent="0.3">
      <c r="A2529" s="23" t="s">
        <v>46</v>
      </c>
      <c r="B2529" s="162" t="s">
        <v>21</v>
      </c>
      <c r="C2529" s="52">
        <f t="shared" si="546"/>
        <v>213.3</v>
      </c>
      <c r="D2529" s="52">
        <f>D2531+D2533</f>
        <v>10.8</v>
      </c>
      <c r="E2529" s="52">
        <f t="shared" ref="E2529:I2530" si="548">E2531+E2533</f>
        <v>202.5</v>
      </c>
      <c r="F2529" s="52">
        <f t="shared" si="548"/>
        <v>0</v>
      </c>
      <c r="G2529" s="52">
        <f t="shared" si="548"/>
        <v>0</v>
      </c>
      <c r="H2529" s="52">
        <f t="shared" si="548"/>
        <v>0</v>
      </c>
      <c r="I2529" s="52">
        <f t="shared" si="548"/>
        <v>0</v>
      </c>
    </row>
    <row r="2530" spans="1:9" x14ac:dyDescent="0.25">
      <c r="A2530" s="21" t="s">
        <v>58</v>
      </c>
      <c r="B2530" s="4" t="s">
        <v>22</v>
      </c>
      <c r="C2530" s="52">
        <f t="shared" si="546"/>
        <v>213.3</v>
      </c>
      <c r="D2530" s="52">
        <f>D2532+D2534</f>
        <v>10.8</v>
      </c>
      <c r="E2530" s="52">
        <f t="shared" si="548"/>
        <v>202.5</v>
      </c>
      <c r="F2530" s="52">
        <f t="shared" si="548"/>
        <v>0</v>
      </c>
      <c r="G2530" s="52">
        <f t="shared" si="548"/>
        <v>0</v>
      </c>
      <c r="H2530" s="52">
        <f t="shared" si="548"/>
        <v>0</v>
      </c>
      <c r="I2530" s="52">
        <f t="shared" si="548"/>
        <v>0</v>
      </c>
    </row>
    <row r="2531" spans="1:9" s="212" customFormat="1" ht="13" x14ac:dyDescent="0.3">
      <c r="A2531" s="17" t="s">
        <v>129</v>
      </c>
      <c r="B2531" s="54" t="s">
        <v>21</v>
      </c>
      <c r="C2531" s="64">
        <f>D2531+E2531+F2531+G2531+H2531+I2531</f>
        <v>28.8</v>
      </c>
      <c r="D2531" s="64">
        <f>D1123</f>
        <v>10.8</v>
      </c>
      <c r="E2531" s="64">
        <f t="shared" ref="E2531:I2532" si="549">E1123</f>
        <v>18</v>
      </c>
      <c r="F2531" s="64">
        <f t="shared" si="549"/>
        <v>0</v>
      </c>
      <c r="G2531" s="64">
        <f t="shared" si="549"/>
        <v>0</v>
      </c>
      <c r="H2531" s="64">
        <f t="shared" si="549"/>
        <v>0</v>
      </c>
      <c r="I2531" s="64">
        <f t="shared" si="549"/>
        <v>0</v>
      </c>
    </row>
    <row r="2532" spans="1:9" s="212" customFormat="1" ht="13" x14ac:dyDescent="0.3">
      <c r="A2532" s="16" t="s">
        <v>42</v>
      </c>
      <c r="B2532" s="55" t="s">
        <v>22</v>
      </c>
      <c r="C2532" s="64">
        <f>D2532+E2532+F2532+G2532+H2532+I2532</f>
        <v>28.8</v>
      </c>
      <c r="D2532" s="64">
        <f>D1124</f>
        <v>10.8</v>
      </c>
      <c r="E2532" s="64">
        <f t="shared" si="549"/>
        <v>18</v>
      </c>
      <c r="F2532" s="64">
        <f t="shared" si="549"/>
        <v>0</v>
      </c>
      <c r="G2532" s="64">
        <f t="shared" si="549"/>
        <v>0</v>
      </c>
      <c r="H2532" s="64">
        <f t="shared" si="549"/>
        <v>0</v>
      </c>
      <c r="I2532" s="64">
        <f t="shared" si="549"/>
        <v>0</v>
      </c>
    </row>
    <row r="2533" spans="1:9" ht="13" x14ac:dyDescent="0.3">
      <c r="A2533" s="19" t="s">
        <v>78</v>
      </c>
      <c r="B2533" s="3" t="s">
        <v>21</v>
      </c>
      <c r="C2533" s="52">
        <f t="shared" ref="C2533:C2536" si="550">D2533+E2533+F2533+G2533+H2533+I2533</f>
        <v>184.5</v>
      </c>
      <c r="D2533" s="52">
        <f t="shared" ref="D2533:I2534" si="551">D1129+D1677</f>
        <v>0</v>
      </c>
      <c r="E2533" s="52">
        <f t="shared" si="551"/>
        <v>184.5</v>
      </c>
      <c r="F2533" s="52">
        <f t="shared" si="551"/>
        <v>0</v>
      </c>
      <c r="G2533" s="52">
        <f t="shared" si="551"/>
        <v>0</v>
      </c>
      <c r="H2533" s="52">
        <f t="shared" si="551"/>
        <v>0</v>
      </c>
      <c r="I2533" s="52">
        <f t="shared" si="551"/>
        <v>0</v>
      </c>
    </row>
    <row r="2534" spans="1:9" ht="13" x14ac:dyDescent="0.3">
      <c r="A2534" s="16"/>
      <c r="B2534" s="4" t="s">
        <v>22</v>
      </c>
      <c r="C2534" s="52">
        <f t="shared" si="550"/>
        <v>184.5</v>
      </c>
      <c r="D2534" s="52">
        <f t="shared" si="551"/>
        <v>0</v>
      </c>
      <c r="E2534" s="52">
        <f t="shared" si="551"/>
        <v>184.5</v>
      </c>
      <c r="F2534" s="52">
        <f t="shared" si="551"/>
        <v>0</v>
      </c>
      <c r="G2534" s="52">
        <f t="shared" si="551"/>
        <v>0</v>
      </c>
      <c r="H2534" s="52">
        <f t="shared" si="551"/>
        <v>0</v>
      </c>
      <c r="I2534" s="52">
        <f t="shared" si="551"/>
        <v>0</v>
      </c>
    </row>
    <row r="2535" spans="1:9" ht="13" x14ac:dyDescent="0.3">
      <c r="A2535" s="47" t="s">
        <v>36</v>
      </c>
      <c r="B2535" s="24" t="s">
        <v>21</v>
      </c>
      <c r="C2535" s="52">
        <f t="shared" si="550"/>
        <v>67317.11</v>
      </c>
      <c r="D2535" s="72">
        <f>D2537</f>
        <v>1773.16</v>
      </c>
      <c r="E2535" s="72">
        <f t="shared" ref="E2535:I2536" si="552">E2537</f>
        <v>52929</v>
      </c>
      <c r="F2535" s="72">
        <f t="shared" si="552"/>
        <v>8543.25</v>
      </c>
      <c r="G2535" s="72">
        <f t="shared" si="552"/>
        <v>0</v>
      </c>
      <c r="H2535" s="72">
        <f t="shared" si="552"/>
        <v>0</v>
      </c>
      <c r="I2535" s="72">
        <f t="shared" si="552"/>
        <v>4071.7</v>
      </c>
    </row>
    <row r="2536" spans="1:9" x14ac:dyDescent="0.25">
      <c r="A2536" s="12" t="s">
        <v>51</v>
      </c>
      <c r="B2536" s="26" t="s">
        <v>22</v>
      </c>
      <c r="C2536" s="52">
        <f t="shared" si="550"/>
        <v>67317.11</v>
      </c>
      <c r="D2536" s="72">
        <f>D2538</f>
        <v>1773.16</v>
      </c>
      <c r="E2536" s="72">
        <f t="shared" si="552"/>
        <v>52929</v>
      </c>
      <c r="F2536" s="72">
        <f t="shared" si="552"/>
        <v>8543.25</v>
      </c>
      <c r="G2536" s="72">
        <f t="shared" si="552"/>
        <v>0</v>
      </c>
      <c r="H2536" s="72">
        <f t="shared" si="552"/>
        <v>0</v>
      </c>
      <c r="I2536" s="72">
        <f t="shared" si="552"/>
        <v>4071.7</v>
      </c>
    </row>
    <row r="2537" spans="1:9" ht="13" x14ac:dyDescent="0.3">
      <c r="A2537" s="19" t="s">
        <v>78</v>
      </c>
      <c r="B2537" s="3" t="s">
        <v>21</v>
      </c>
      <c r="C2537" s="52">
        <f t="shared" si="546"/>
        <v>67317.11</v>
      </c>
      <c r="D2537" s="52">
        <f t="shared" ref="D2537:I2538" si="553">D432+D1149+D1689+D2270</f>
        <v>1773.16</v>
      </c>
      <c r="E2537" s="52">
        <f t="shared" si="553"/>
        <v>52929</v>
      </c>
      <c r="F2537" s="52">
        <f t="shared" si="553"/>
        <v>8543.25</v>
      </c>
      <c r="G2537" s="52">
        <f t="shared" si="553"/>
        <v>0</v>
      </c>
      <c r="H2537" s="52">
        <f t="shared" si="553"/>
        <v>0</v>
      </c>
      <c r="I2537" s="52">
        <f t="shared" si="553"/>
        <v>4071.7</v>
      </c>
    </row>
    <row r="2538" spans="1:9" ht="13" x14ac:dyDescent="0.3">
      <c r="A2538" s="16"/>
      <c r="B2538" s="4" t="s">
        <v>22</v>
      </c>
      <c r="C2538" s="52">
        <f t="shared" si="546"/>
        <v>67317.11</v>
      </c>
      <c r="D2538" s="52">
        <f t="shared" si="553"/>
        <v>1773.16</v>
      </c>
      <c r="E2538" s="52">
        <f t="shared" si="553"/>
        <v>52929</v>
      </c>
      <c r="F2538" s="52">
        <f t="shared" si="553"/>
        <v>8543.25</v>
      </c>
      <c r="G2538" s="52">
        <f t="shared" si="553"/>
        <v>0</v>
      </c>
      <c r="H2538" s="52">
        <f t="shared" si="553"/>
        <v>0</v>
      </c>
      <c r="I2538" s="52">
        <f t="shared" si="553"/>
        <v>4071.7</v>
      </c>
    </row>
    <row r="2539" spans="1:9" ht="13" x14ac:dyDescent="0.3">
      <c r="A2539" s="606" t="s">
        <v>783</v>
      </c>
      <c r="B2539" s="607"/>
      <c r="C2539" s="607"/>
      <c r="D2539" s="607"/>
      <c r="E2539" s="607"/>
      <c r="F2539" s="607"/>
      <c r="G2539" s="607"/>
      <c r="H2539" s="607"/>
      <c r="I2539" s="608"/>
    </row>
    <row r="2540" spans="1:9" ht="13" x14ac:dyDescent="0.3">
      <c r="A2540" s="22" t="s">
        <v>24</v>
      </c>
      <c r="B2540" s="71"/>
      <c r="C2540" s="45"/>
      <c r="D2540" s="72"/>
      <c r="E2540" s="72"/>
      <c r="F2540" s="72"/>
      <c r="G2540" s="72"/>
      <c r="H2540" s="72"/>
      <c r="I2540" s="72"/>
    </row>
    <row r="2541" spans="1:9" x14ac:dyDescent="0.25">
      <c r="A2541" s="7" t="s">
        <v>31</v>
      </c>
      <c r="B2541" s="3" t="s">
        <v>21</v>
      </c>
      <c r="C2541" s="45">
        <f t="shared" ref="C2541:C2554" si="554">D2541+E2541+F2541+G2541+H2541+I2541</f>
        <v>67245.820000000007</v>
      </c>
      <c r="D2541" s="53">
        <f t="shared" ref="D2541:I2542" si="555">D2543+D2551</f>
        <v>38292.370000000003</v>
      </c>
      <c r="E2541" s="53">
        <f t="shared" si="555"/>
        <v>16243</v>
      </c>
      <c r="F2541" s="53">
        <f t="shared" si="555"/>
        <v>7359.27</v>
      </c>
      <c r="G2541" s="53">
        <f t="shared" si="555"/>
        <v>0</v>
      </c>
      <c r="H2541" s="53">
        <f t="shared" si="555"/>
        <v>0</v>
      </c>
      <c r="I2541" s="53">
        <f t="shared" si="555"/>
        <v>5351.18</v>
      </c>
    </row>
    <row r="2542" spans="1:9" ht="13" thickBot="1" x14ac:dyDescent="0.3">
      <c r="A2542" s="8"/>
      <c r="B2542" s="9" t="s">
        <v>22</v>
      </c>
      <c r="C2542" s="45">
        <f t="shared" si="554"/>
        <v>67245.820000000007</v>
      </c>
      <c r="D2542" s="53">
        <f t="shared" si="555"/>
        <v>38292.370000000003</v>
      </c>
      <c r="E2542" s="53">
        <f t="shared" si="555"/>
        <v>16243</v>
      </c>
      <c r="F2542" s="53">
        <f t="shared" si="555"/>
        <v>7359.27</v>
      </c>
      <c r="G2542" s="53">
        <f t="shared" si="555"/>
        <v>0</v>
      </c>
      <c r="H2542" s="53">
        <f t="shared" si="555"/>
        <v>0</v>
      </c>
      <c r="I2542" s="53">
        <f t="shared" si="555"/>
        <v>5351.18</v>
      </c>
    </row>
    <row r="2543" spans="1:9" ht="13" x14ac:dyDescent="0.3">
      <c r="A2543" s="23" t="s">
        <v>46</v>
      </c>
      <c r="B2543" s="24" t="s">
        <v>21</v>
      </c>
      <c r="C2543" s="45">
        <f t="shared" si="554"/>
        <v>57956.75</v>
      </c>
      <c r="D2543" s="53">
        <f>D2545+D2547+D2549</f>
        <v>37725.47</v>
      </c>
      <c r="E2543" s="53">
        <f t="shared" ref="E2543:I2544" si="556">E2545+E2547+E2549</f>
        <v>13203</v>
      </c>
      <c r="F2543" s="53">
        <f t="shared" si="556"/>
        <v>1730</v>
      </c>
      <c r="G2543" s="53">
        <f t="shared" si="556"/>
        <v>0</v>
      </c>
      <c r="H2543" s="53">
        <f t="shared" si="556"/>
        <v>0</v>
      </c>
      <c r="I2543" s="53">
        <f t="shared" si="556"/>
        <v>5298.2800000000007</v>
      </c>
    </row>
    <row r="2544" spans="1:9" x14ac:dyDescent="0.25">
      <c r="A2544" s="21" t="s">
        <v>47</v>
      </c>
      <c r="B2544" s="26" t="s">
        <v>22</v>
      </c>
      <c r="C2544" s="45">
        <f t="shared" si="554"/>
        <v>57956.75</v>
      </c>
      <c r="D2544" s="53">
        <f>D2546+D2548+D2550</f>
        <v>37725.47</v>
      </c>
      <c r="E2544" s="53">
        <f t="shared" si="556"/>
        <v>13203</v>
      </c>
      <c r="F2544" s="53">
        <f t="shared" si="556"/>
        <v>1730</v>
      </c>
      <c r="G2544" s="53">
        <f t="shared" si="556"/>
        <v>0</v>
      </c>
      <c r="H2544" s="53">
        <f t="shared" si="556"/>
        <v>0</v>
      </c>
      <c r="I2544" s="53">
        <f t="shared" si="556"/>
        <v>5298.2800000000007</v>
      </c>
    </row>
    <row r="2545" spans="1:9" ht="13" x14ac:dyDescent="0.3">
      <c r="A2545" s="19" t="s">
        <v>129</v>
      </c>
      <c r="B2545" s="59" t="s">
        <v>21</v>
      </c>
      <c r="C2545" s="45">
        <f>D2545+E2545+F2545+G2545+H2545+I2545</f>
        <v>43518.130000000005</v>
      </c>
      <c r="D2545" s="53">
        <f t="shared" ref="D2545:I2546" si="557">D212+D1284</f>
        <v>33574.450000000004</v>
      </c>
      <c r="E2545" s="53">
        <f t="shared" si="557"/>
        <v>4692</v>
      </c>
      <c r="F2545" s="53">
        <f t="shared" si="557"/>
        <v>0</v>
      </c>
      <c r="G2545" s="53">
        <f t="shared" si="557"/>
        <v>0</v>
      </c>
      <c r="H2545" s="53">
        <f t="shared" si="557"/>
        <v>0</v>
      </c>
      <c r="I2545" s="53">
        <f t="shared" si="557"/>
        <v>5251.68</v>
      </c>
    </row>
    <row r="2546" spans="1:9" ht="13" x14ac:dyDescent="0.3">
      <c r="A2546" s="16" t="s">
        <v>42</v>
      </c>
      <c r="B2546" s="62" t="s">
        <v>22</v>
      </c>
      <c r="C2546" s="45">
        <f>D2546+E2546+F2546+G2546+H2546+I2546</f>
        <v>43518.130000000005</v>
      </c>
      <c r="D2546" s="53">
        <f t="shared" si="557"/>
        <v>33574.450000000004</v>
      </c>
      <c r="E2546" s="53">
        <f t="shared" si="557"/>
        <v>4692</v>
      </c>
      <c r="F2546" s="53">
        <f t="shared" si="557"/>
        <v>0</v>
      </c>
      <c r="G2546" s="53">
        <f t="shared" si="557"/>
        <v>0</v>
      </c>
      <c r="H2546" s="53">
        <f t="shared" si="557"/>
        <v>0</v>
      </c>
      <c r="I2546" s="53">
        <f t="shared" si="557"/>
        <v>5251.68</v>
      </c>
    </row>
    <row r="2547" spans="1:9" s="20" customFormat="1" ht="26" x14ac:dyDescent="0.3">
      <c r="A2547" s="275" t="s">
        <v>364</v>
      </c>
      <c r="B2547" s="54" t="s">
        <v>21</v>
      </c>
      <c r="C2547" s="64">
        <f>D2547+E2547+F2547+G2547+H2547+I2547</f>
        <v>2613</v>
      </c>
      <c r="D2547" s="64">
        <f>D449</f>
        <v>0</v>
      </c>
      <c r="E2547" s="64">
        <f t="shared" ref="E2547:I2548" si="558">E449</f>
        <v>2613</v>
      </c>
      <c r="F2547" s="64">
        <f t="shared" si="558"/>
        <v>0</v>
      </c>
      <c r="G2547" s="64">
        <f t="shared" si="558"/>
        <v>0</v>
      </c>
      <c r="H2547" s="64">
        <f t="shared" si="558"/>
        <v>0</v>
      </c>
      <c r="I2547" s="64">
        <f t="shared" si="558"/>
        <v>0</v>
      </c>
    </row>
    <row r="2548" spans="1:9" s="20" customFormat="1" ht="13" x14ac:dyDescent="0.3">
      <c r="A2548" s="16"/>
      <c r="B2548" s="55" t="s">
        <v>22</v>
      </c>
      <c r="C2548" s="64">
        <f t="shared" ref="C2548" si="559">D2548+E2548+F2548+G2548+H2548+I2548</f>
        <v>2613</v>
      </c>
      <c r="D2548" s="64">
        <f>D450</f>
        <v>0</v>
      </c>
      <c r="E2548" s="64">
        <f t="shared" si="558"/>
        <v>2613</v>
      </c>
      <c r="F2548" s="64">
        <f t="shared" si="558"/>
        <v>0</v>
      </c>
      <c r="G2548" s="64">
        <f t="shared" si="558"/>
        <v>0</v>
      </c>
      <c r="H2548" s="64">
        <f t="shared" si="558"/>
        <v>0</v>
      </c>
      <c r="I2548" s="64">
        <f t="shared" si="558"/>
        <v>0</v>
      </c>
    </row>
    <row r="2549" spans="1:9" ht="13" x14ac:dyDescent="0.3">
      <c r="A2549" s="19" t="s">
        <v>78</v>
      </c>
      <c r="B2549" s="3" t="s">
        <v>21</v>
      </c>
      <c r="C2549" s="45">
        <f t="shared" si="554"/>
        <v>11825.62</v>
      </c>
      <c r="D2549" s="53">
        <f t="shared" ref="D2549:I2550" si="560">D578+D1290+D2301+D1750</f>
        <v>4151.0200000000004</v>
      </c>
      <c r="E2549" s="53">
        <f t="shared" si="560"/>
        <v>5898</v>
      </c>
      <c r="F2549" s="53">
        <f t="shared" si="560"/>
        <v>1730</v>
      </c>
      <c r="G2549" s="53">
        <f t="shared" si="560"/>
        <v>0</v>
      </c>
      <c r="H2549" s="53">
        <f t="shared" si="560"/>
        <v>0</v>
      </c>
      <c r="I2549" s="53">
        <f t="shared" si="560"/>
        <v>46.6</v>
      </c>
    </row>
    <row r="2550" spans="1:9" ht="13" x14ac:dyDescent="0.3">
      <c r="A2550" s="16"/>
      <c r="B2550" s="4" t="s">
        <v>22</v>
      </c>
      <c r="C2550" s="45">
        <f t="shared" si="554"/>
        <v>11825.62</v>
      </c>
      <c r="D2550" s="53">
        <f t="shared" si="560"/>
        <v>4151.0200000000004</v>
      </c>
      <c r="E2550" s="53">
        <f t="shared" si="560"/>
        <v>5898</v>
      </c>
      <c r="F2550" s="53">
        <f t="shared" si="560"/>
        <v>1730</v>
      </c>
      <c r="G2550" s="53">
        <f t="shared" si="560"/>
        <v>0</v>
      </c>
      <c r="H2550" s="53">
        <f t="shared" si="560"/>
        <v>0</v>
      </c>
      <c r="I2550" s="53">
        <f t="shared" si="560"/>
        <v>46.6</v>
      </c>
    </row>
    <row r="2551" spans="1:9" ht="13" x14ac:dyDescent="0.3">
      <c r="A2551" s="57" t="s">
        <v>36</v>
      </c>
      <c r="B2551" s="24" t="s">
        <v>21</v>
      </c>
      <c r="C2551" s="45">
        <f t="shared" si="554"/>
        <v>9289.07</v>
      </c>
      <c r="D2551" s="45">
        <f>D2553</f>
        <v>566.9</v>
      </c>
      <c r="E2551" s="45">
        <f t="shared" ref="E2551:I2552" si="561">E2553</f>
        <v>3040</v>
      </c>
      <c r="F2551" s="45">
        <f t="shared" si="561"/>
        <v>5629.27</v>
      </c>
      <c r="G2551" s="45">
        <f t="shared" si="561"/>
        <v>0</v>
      </c>
      <c r="H2551" s="45">
        <f t="shared" si="561"/>
        <v>0</v>
      </c>
      <c r="I2551" s="45">
        <f t="shared" si="561"/>
        <v>52.9</v>
      </c>
    </row>
    <row r="2552" spans="1:9" x14ac:dyDescent="0.25">
      <c r="A2552" s="38" t="s">
        <v>51</v>
      </c>
      <c r="B2552" s="26" t="s">
        <v>22</v>
      </c>
      <c r="C2552" s="45">
        <f t="shared" si="554"/>
        <v>9289.07</v>
      </c>
      <c r="D2552" s="45">
        <f>D2554</f>
        <v>566.9</v>
      </c>
      <c r="E2552" s="45">
        <f t="shared" si="561"/>
        <v>3040</v>
      </c>
      <c r="F2552" s="45">
        <f t="shared" si="561"/>
        <v>5629.27</v>
      </c>
      <c r="G2552" s="45">
        <f t="shared" si="561"/>
        <v>0</v>
      </c>
      <c r="H2552" s="45">
        <f t="shared" si="561"/>
        <v>0</v>
      </c>
      <c r="I2552" s="45">
        <f t="shared" si="561"/>
        <v>52.9</v>
      </c>
    </row>
    <row r="2553" spans="1:9" ht="13" x14ac:dyDescent="0.3">
      <c r="A2553" s="19" t="s">
        <v>78</v>
      </c>
      <c r="B2553" s="3" t="s">
        <v>21</v>
      </c>
      <c r="C2553" s="52">
        <f t="shared" si="554"/>
        <v>9289.07</v>
      </c>
      <c r="D2553" s="52">
        <f t="shared" ref="D2553:I2554" si="562">D459+D1348+D2425+D1912</f>
        <v>566.9</v>
      </c>
      <c r="E2553" s="52">
        <f t="shared" si="562"/>
        <v>3040</v>
      </c>
      <c r="F2553" s="52">
        <f t="shared" si="562"/>
        <v>5629.27</v>
      </c>
      <c r="G2553" s="52">
        <f t="shared" si="562"/>
        <v>0</v>
      </c>
      <c r="H2553" s="52">
        <f t="shared" si="562"/>
        <v>0</v>
      </c>
      <c r="I2553" s="52">
        <f t="shared" si="562"/>
        <v>52.9</v>
      </c>
    </row>
    <row r="2554" spans="1:9" ht="13" x14ac:dyDescent="0.3">
      <c r="A2554" s="16"/>
      <c r="B2554" s="4" t="s">
        <v>22</v>
      </c>
      <c r="C2554" s="52">
        <f t="shared" si="554"/>
        <v>9289.07</v>
      </c>
      <c r="D2554" s="52">
        <f t="shared" si="562"/>
        <v>566.9</v>
      </c>
      <c r="E2554" s="52">
        <f t="shared" si="562"/>
        <v>3040</v>
      </c>
      <c r="F2554" s="52">
        <f t="shared" si="562"/>
        <v>5629.27</v>
      </c>
      <c r="G2554" s="52">
        <f t="shared" si="562"/>
        <v>0</v>
      </c>
      <c r="H2554" s="52">
        <f t="shared" si="562"/>
        <v>0</v>
      </c>
      <c r="I2554" s="52">
        <f t="shared" si="562"/>
        <v>52.9</v>
      </c>
    </row>
    <row r="2555" spans="1:9" ht="13" x14ac:dyDescent="0.3">
      <c r="A2555" s="609" t="s">
        <v>251</v>
      </c>
      <c r="B2555" s="610"/>
      <c r="C2555" s="610"/>
      <c r="D2555" s="610"/>
      <c r="E2555" s="610"/>
      <c r="F2555" s="610"/>
      <c r="G2555" s="610"/>
      <c r="H2555" s="610"/>
      <c r="I2555" s="611"/>
    </row>
    <row r="2556" spans="1:9" x14ac:dyDescent="0.25">
      <c r="A2556" s="7" t="s">
        <v>31</v>
      </c>
      <c r="B2556" s="162" t="s">
        <v>21</v>
      </c>
      <c r="C2556" s="45">
        <f t="shared" ref="C2556:C2563" si="563">D2556+E2556+F2556+G2556+H2556+I2556</f>
        <v>1984.71</v>
      </c>
      <c r="D2556" s="45">
        <f>D2558</f>
        <v>792.8</v>
      </c>
      <c r="E2556" s="45">
        <f t="shared" ref="E2556:I2557" si="564">E2558</f>
        <v>300</v>
      </c>
      <c r="F2556" s="45">
        <f t="shared" si="564"/>
        <v>675.78000000000009</v>
      </c>
      <c r="G2556" s="45">
        <f t="shared" si="564"/>
        <v>0</v>
      </c>
      <c r="H2556" s="45">
        <f t="shared" si="564"/>
        <v>0</v>
      </c>
      <c r="I2556" s="45">
        <f t="shared" si="564"/>
        <v>216.13</v>
      </c>
    </row>
    <row r="2557" spans="1:9" ht="13" thickBot="1" x14ac:dyDescent="0.3">
      <c r="A2557" s="8"/>
      <c r="B2557" s="4" t="s">
        <v>22</v>
      </c>
      <c r="C2557" s="45">
        <f t="shared" si="563"/>
        <v>1984.71</v>
      </c>
      <c r="D2557" s="45">
        <f>D2559</f>
        <v>792.8</v>
      </c>
      <c r="E2557" s="45">
        <f t="shared" si="564"/>
        <v>300</v>
      </c>
      <c r="F2557" s="45">
        <f t="shared" si="564"/>
        <v>675.78000000000009</v>
      </c>
      <c r="G2557" s="45">
        <f t="shared" si="564"/>
        <v>0</v>
      </c>
      <c r="H2557" s="45">
        <f t="shared" si="564"/>
        <v>0</v>
      </c>
      <c r="I2557" s="45">
        <f t="shared" si="564"/>
        <v>216.13</v>
      </c>
    </row>
    <row r="2558" spans="1:9" ht="13" x14ac:dyDescent="0.3">
      <c r="A2558" s="58" t="s">
        <v>37</v>
      </c>
      <c r="B2558" s="162" t="s">
        <v>21</v>
      </c>
      <c r="C2558" s="45">
        <f t="shared" si="563"/>
        <v>1984.71</v>
      </c>
      <c r="D2558" s="45">
        <f>D2562+D2560</f>
        <v>792.8</v>
      </c>
      <c r="E2558" s="45">
        <f t="shared" ref="E2558:I2559" si="565">E2562+E2560</f>
        <v>300</v>
      </c>
      <c r="F2558" s="45">
        <f t="shared" si="565"/>
        <v>675.78000000000009</v>
      </c>
      <c r="G2558" s="45">
        <f t="shared" si="565"/>
        <v>0</v>
      </c>
      <c r="H2558" s="45">
        <f t="shared" si="565"/>
        <v>0</v>
      </c>
      <c r="I2558" s="45">
        <f t="shared" si="565"/>
        <v>216.13</v>
      </c>
    </row>
    <row r="2559" spans="1:9" x14ac:dyDescent="0.25">
      <c r="A2559" s="21" t="s">
        <v>58</v>
      </c>
      <c r="B2559" s="4" t="s">
        <v>22</v>
      </c>
      <c r="C2559" s="45">
        <f t="shared" si="563"/>
        <v>1984.71</v>
      </c>
      <c r="D2559" s="45">
        <f>D2563+D2561</f>
        <v>792.8</v>
      </c>
      <c r="E2559" s="45">
        <f t="shared" si="565"/>
        <v>300</v>
      </c>
      <c r="F2559" s="45">
        <f t="shared" si="565"/>
        <v>675.78000000000009</v>
      </c>
      <c r="G2559" s="45">
        <f t="shared" si="565"/>
        <v>0</v>
      </c>
      <c r="H2559" s="45">
        <f t="shared" si="565"/>
        <v>0</v>
      </c>
      <c r="I2559" s="45">
        <f t="shared" si="565"/>
        <v>216.13</v>
      </c>
    </row>
    <row r="2560" spans="1:9" s="174" customFormat="1" ht="26" x14ac:dyDescent="0.3">
      <c r="A2560" s="183" t="s">
        <v>12</v>
      </c>
      <c r="B2560" s="82" t="s">
        <v>21</v>
      </c>
      <c r="C2560" s="78">
        <f t="shared" si="563"/>
        <v>1008</v>
      </c>
      <c r="D2560" s="78">
        <f>D235</f>
        <v>791.87</v>
      </c>
      <c r="E2560" s="78">
        <f t="shared" ref="E2560:I2561" si="566">E235</f>
        <v>0</v>
      </c>
      <c r="F2560" s="78">
        <f t="shared" si="566"/>
        <v>0</v>
      </c>
      <c r="G2560" s="78">
        <f t="shared" si="566"/>
        <v>0</v>
      </c>
      <c r="H2560" s="78">
        <f t="shared" si="566"/>
        <v>0</v>
      </c>
      <c r="I2560" s="78">
        <f t="shared" si="566"/>
        <v>216.13</v>
      </c>
    </row>
    <row r="2561" spans="1:9" s="174" customFormat="1" ht="13" x14ac:dyDescent="0.3">
      <c r="A2561" s="67"/>
      <c r="B2561" s="86" t="s">
        <v>22</v>
      </c>
      <c r="C2561" s="78">
        <f t="shared" si="563"/>
        <v>1008</v>
      </c>
      <c r="D2561" s="78">
        <f>D236</f>
        <v>791.87</v>
      </c>
      <c r="E2561" s="78">
        <f t="shared" si="566"/>
        <v>0</v>
      </c>
      <c r="F2561" s="78">
        <f t="shared" si="566"/>
        <v>0</v>
      </c>
      <c r="G2561" s="78">
        <f t="shared" si="566"/>
        <v>0</v>
      </c>
      <c r="H2561" s="78">
        <f t="shared" si="566"/>
        <v>0</v>
      </c>
      <c r="I2561" s="78">
        <f t="shared" si="566"/>
        <v>216.13</v>
      </c>
    </row>
    <row r="2562" spans="1:9" ht="13" x14ac:dyDescent="0.3">
      <c r="A2562" s="19" t="s">
        <v>78</v>
      </c>
      <c r="B2562" s="3" t="s">
        <v>21</v>
      </c>
      <c r="C2562" s="292">
        <f t="shared" si="563"/>
        <v>976.71</v>
      </c>
      <c r="D2562" s="292">
        <f>D239</f>
        <v>0.93</v>
      </c>
      <c r="E2562" s="292">
        <f t="shared" ref="E2562:I2563" si="567">E239</f>
        <v>300</v>
      </c>
      <c r="F2562" s="292">
        <f t="shared" si="567"/>
        <v>675.78000000000009</v>
      </c>
      <c r="G2562" s="292">
        <f t="shared" si="567"/>
        <v>0</v>
      </c>
      <c r="H2562" s="292">
        <f t="shared" si="567"/>
        <v>0</v>
      </c>
      <c r="I2562" s="292">
        <f t="shared" si="567"/>
        <v>0</v>
      </c>
    </row>
    <row r="2563" spans="1:9" ht="13" x14ac:dyDescent="0.3">
      <c r="A2563" s="16"/>
      <c r="B2563" s="4" t="s">
        <v>22</v>
      </c>
      <c r="C2563" s="292">
        <f t="shared" si="563"/>
        <v>976.71</v>
      </c>
      <c r="D2563" s="292">
        <f>D240</f>
        <v>0.93</v>
      </c>
      <c r="E2563" s="292">
        <f t="shared" si="567"/>
        <v>300</v>
      </c>
      <c r="F2563" s="292">
        <f t="shared" si="567"/>
        <v>675.78000000000009</v>
      </c>
      <c r="G2563" s="292">
        <f t="shared" si="567"/>
        <v>0</v>
      </c>
      <c r="H2563" s="292">
        <f t="shared" si="567"/>
        <v>0</v>
      </c>
      <c r="I2563" s="292">
        <f t="shared" si="567"/>
        <v>0</v>
      </c>
    </row>
    <row r="2564" spans="1:9" ht="13" x14ac:dyDescent="0.3">
      <c r="A2564" s="612" t="s">
        <v>82</v>
      </c>
      <c r="B2564" s="613"/>
      <c r="C2564" s="613"/>
      <c r="D2564" s="613"/>
      <c r="E2564" s="613"/>
      <c r="F2564" s="613"/>
      <c r="G2564" s="613"/>
      <c r="H2564" s="613"/>
      <c r="I2564" s="614"/>
    </row>
    <row r="2565" spans="1:9" ht="13" x14ac:dyDescent="0.3">
      <c r="A2565" s="615" t="s">
        <v>24</v>
      </c>
      <c r="B2565" s="616"/>
      <c r="C2565" s="616"/>
      <c r="D2565" s="616"/>
      <c r="E2565" s="616"/>
      <c r="F2565" s="616"/>
      <c r="G2565" s="616"/>
      <c r="H2565" s="616"/>
      <c r="I2565" s="617"/>
    </row>
    <row r="2566" spans="1:9" x14ac:dyDescent="0.25">
      <c r="A2566" s="267" t="s">
        <v>31</v>
      </c>
      <c r="B2566" s="162" t="s">
        <v>21</v>
      </c>
      <c r="C2566" s="52">
        <f t="shared" ref="C2566:C2583" si="568">D2566+E2566+F2566+G2566+H2566+I2566</f>
        <v>1358277.54</v>
      </c>
      <c r="D2566" s="72">
        <f t="shared" ref="D2566:I2567" si="569">D2568+D2591</f>
        <v>355932.48</v>
      </c>
      <c r="E2566" s="72">
        <f t="shared" si="569"/>
        <v>162148</v>
      </c>
      <c r="F2566" s="72">
        <f t="shared" si="569"/>
        <v>476635.02</v>
      </c>
      <c r="G2566" s="72">
        <f t="shared" si="569"/>
        <v>190770.11000000002</v>
      </c>
      <c r="H2566" s="72">
        <f t="shared" si="569"/>
        <v>105951.91</v>
      </c>
      <c r="I2566" s="72">
        <f t="shared" si="569"/>
        <v>66840.01999999999</v>
      </c>
    </row>
    <row r="2567" spans="1:9" x14ac:dyDescent="0.25">
      <c r="A2567" s="10"/>
      <c r="B2567" s="4" t="s">
        <v>22</v>
      </c>
      <c r="C2567" s="52">
        <f t="shared" si="568"/>
        <v>1358277.54</v>
      </c>
      <c r="D2567" s="72">
        <f t="shared" si="569"/>
        <v>355932.48</v>
      </c>
      <c r="E2567" s="72">
        <f t="shared" si="569"/>
        <v>162148</v>
      </c>
      <c r="F2567" s="72">
        <f t="shared" si="569"/>
        <v>476635.02</v>
      </c>
      <c r="G2567" s="72">
        <f t="shared" si="569"/>
        <v>190770.11000000002</v>
      </c>
      <c r="H2567" s="72">
        <f t="shared" si="569"/>
        <v>105951.91</v>
      </c>
      <c r="I2567" s="72">
        <f t="shared" si="569"/>
        <v>66840.01999999999</v>
      </c>
    </row>
    <row r="2568" spans="1:9" s="27" customFormat="1" ht="13" x14ac:dyDescent="0.3">
      <c r="A2568" s="75" t="s">
        <v>46</v>
      </c>
      <c r="B2568" s="24" t="s">
        <v>21</v>
      </c>
      <c r="C2568" s="72">
        <f t="shared" si="568"/>
        <v>1254948.42</v>
      </c>
      <c r="D2568" s="72">
        <f>D2570+D2572+D2574</f>
        <v>305165.26</v>
      </c>
      <c r="E2568" s="72">
        <f t="shared" ref="E2568:I2569" si="570">E2570+E2572+E2574</f>
        <v>127651</v>
      </c>
      <c r="F2568" s="72">
        <f t="shared" si="570"/>
        <v>464564.12</v>
      </c>
      <c r="G2568" s="72">
        <f t="shared" si="570"/>
        <v>190770.11000000002</v>
      </c>
      <c r="H2568" s="72">
        <f t="shared" si="570"/>
        <v>105951.91</v>
      </c>
      <c r="I2568" s="72">
        <f t="shared" si="570"/>
        <v>60846.02</v>
      </c>
    </row>
    <row r="2569" spans="1:9" s="27" customFormat="1" x14ac:dyDescent="0.25">
      <c r="A2569" s="80" t="s">
        <v>48</v>
      </c>
      <c r="B2569" s="26" t="s">
        <v>22</v>
      </c>
      <c r="C2569" s="72">
        <f t="shared" si="568"/>
        <v>1254948.42</v>
      </c>
      <c r="D2569" s="72">
        <f>D2571+D2573+D2575</f>
        <v>305165.26</v>
      </c>
      <c r="E2569" s="72">
        <f t="shared" si="570"/>
        <v>127651</v>
      </c>
      <c r="F2569" s="72">
        <f t="shared" si="570"/>
        <v>464564.12</v>
      </c>
      <c r="G2569" s="72">
        <f t="shared" si="570"/>
        <v>190770.11000000002</v>
      </c>
      <c r="H2569" s="72">
        <f t="shared" si="570"/>
        <v>105951.91</v>
      </c>
      <c r="I2569" s="72">
        <f t="shared" si="570"/>
        <v>60846.02</v>
      </c>
    </row>
    <row r="2570" spans="1:9" s="174" customFormat="1" ht="26" x14ac:dyDescent="0.3">
      <c r="A2570" s="183" t="s">
        <v>12</v>
      </c>
      <c r="B2570" s="82" t="s">
        <v>21</v>
      </c>
      <c r="C2570" s="78">
        <f t="shared" si="568"/>
        <v>382119</v>
      </c>
      <c r="D2570" s="78">
        <f>D474</f>
        <v>0</v>
      </c>
      <c r="E2570" s="78">
        <f t="shared" ref="E2570:I2571" si="571">E474</f>
        <v>13176</v>
      </c>
      <c r="F2570" s="78">
        <f t="shared" si="571"/>
        <v>105397</v>
      </c>
      <c r="G2570" s="78">
        <f t="shared" si="571"/>
        <v>105397</v>
      </c>
      <c r="H2570" s="78">
        <f t="shared" si="571"/>
        <v>105397</v>
      </c>
      <c r="I2570" s="78">
        <f t="shared" si="571"/>
        <v>52752</v>
      </c>
    </row>
    <row r="2571" spans="1:9" s="174" customFormat="1" ht="13" x14ac:dyDescent="0.3">
      <c r="A2571" s="67"/>
      <c r="B2571" s="86" t="s">
        <v>22</v>
      </c>
      <c r="C2571" s="78">
        <f t="shared" si="568"/>
        <v>382119</v>
      </c>
      <c r="D2571" s="78">
        <f>D475</f>
        <v>0</v>
      </c>
      <c r="E2571" s="78">
        <f t="shared" si="571"/>
        <v>13176</v>
      </c>
      <c r="F2571" s="78">
        <f t="shared" si="571"/>
        <v>105397</v>
      </c>
      <c r="G2571" s="78">
        <f t="shared" si="571"/>
        <v>105397</v>
      </c>
      <c r="H2571" s="78">
        <f t="shared" si="571"/>
        <v>105397</v>
      </c>
      <c r="I2571" s="78">
        <f t="shared" si="571"/>
        <v>52752</v>
      </c>
    </row>
    <row r="2572" spans="1:9" s="211" customFormat="1" ht="13" x14ac:dyDescent="0.3">
      <c r="A2572" s="17" t="s">
        <v>129</v>
      </c>
      <c r="B2572" s="29" t="s">
        <v>21</v>
      </c>
      <c r="C2572" s="53">
        <f t="shared" si="568"/>
        <v>188327</v>
      </c>
      <c r="D2572" s="72">
        <f t="shared" ref="D2572:I2573" si="572">D253+D1951</f>
        <v>186210</v>
      </c>
      <c r="E2572" s="72">
        <f t="shared" si="572"/>
        <v>318</v>
      </c>
      <c r="F2572" s="72">
        <f t="shared" si="572"/>
        <v>249</v>
      </c>
      <c r="G2572" s="72">
        <f t="shared" si="572"/>
        <v>1550</v>
      </c>
      <c r="H2572" s="72">
        <f t="shared" si="572"/>
        <v>0</v>
      </c>
      <c r="I2572" s="72">
        <f t="shared" si="572"/>
        <v>0</v>
      </c>
    </row>
    <row r="2573" spans="1:9" s="211" customFormat="1" ht="13" x14ac:dyDescent="0.3">
      <c r="A2573" s="16" t="s">
        <v>42</v>
      </c>
      <c r="B2573" s="26" t="s">
        <v>22</v>
      </c>
      <c r="C2573" s="72">
        <f t="shared" si="568"/>
        <v>188327</v>
      </c>
      <c r="D2573" s="72">
        <f t="shared" si="572"/>
        <v>186210</v>
      </c>
      <c r="E2573" s="72">
        <f t="shared" si="572"/>
        <v>318</v>
      </c>
      <c r="F2573" s="72">
        <f t="shared" si="572"/>
        <v>249</v>
      </c>
      <c r="G2573" s="72">
        <f t="shared" si="572"/>
        <v>1550</v>
      </c>
      <c r="H2573" s="72">
        <f t="shared" si="572"/>
        <v>0</v>
      </c>
      <c r="I2573" s="72">
        <f t="shared" si="572"/>
        <v>0</v>
      </c>
    </row>
    <row r="2574" spans="1:9" ht="13" x14ac:dyDescent="0.3">
      <c r="A2574" s="19" t="s">
        <v>78</v>
      </c>
      <c r="B2574" s="3" t="s">
        <v>21</v>
      </c>
      <c r="C2574" s="45">
        <f t="shared" si="568"/>
        <v>684502.42</v>
      </c>
      <c r="D2574" s="45">
        <f t="shared" ref="D2574:I2575" si="573">D267+D478+D1377+D1955+D2462</f>
        <v>118955.26000000001</v>
      </c>
      <c r="E2574" s="45">
        <f t="shared" si="573"/>
        <v>114157</v>
      </c>
      <c r="F2574" s="45">
        <f t="shared" si="573"/>
        <v>358918.12</v>
      </c>
      <c r="G2574" s="45">
        <f t="shared" si="573"/>
        <v>83823.110000000015</v>
      </c>
      <c r="H2574" s="45">
        <f t="shared" si="573"/>
        <v>554.9100000000002</v>
      </c>
      <c r="I2574" s="45">
        <f t="shared" si="573"/>
        <v>8094.0199999999995</v>
      </c>
    </row>
    <row r="2575" spans="1:9" ht="13" x14ac:dyDescent="0.3">
      <c r="A2575" s="16"/>
      <c r="B2575" s="4" t="s">
        <v>22</v>
      </c>
      <c r="C2575" s="45">
        <f t="shared" si="568"/>
        <v>684502.42</v>
      </c>
      <c r="D2575" s="45">
        <f t="shared" si="573"/>
        <v>118955.26000000001</v>
      </c>
      <c r="E2575" s="45">
        <f t="shared" si="573"/>
        <v>114157</v>
      </c>
      <c r="F2575" s="45">
        <f t="shared" si="573"/>
        <v>358918.12</v>
      </c>
      <c r="G2575" s="45">
        <f t="shared" si="573"/>
        <v>83823.110000000015</v>
      </c>
      <c r="H2575" s="45">
        <f t="shared" si="573"/>
        <v>554.9100000000002</v>
      </c>
      <c r="I2575" s="45">
        <f t="shared" si="573"/>
        <v>8094.0199999999995</v>
      </c>
    </row>
    <row r="2576" spans="1:9" ht="0.75" customHeight="1" x14ac:dyDescent="0.3">
      <c r="A2576" s="34" t="s">
        <v>67</v>
      </c>
      <c r="B2576" s="29" t="s">
        <v>21</v>
      </c>
      <c r="C2576" s="52" t="e">
        <f t="shared" si="568"/>
        <v>#REF!</v>
      </c>
      <c r="D2576" s="72" t="e">
        <f>#REF!</f>
        <v>#REF!</v>
      </c>
      <c r="E2576" s="72" t="e">
        <f>#REF!</f>
        <v>#REF!</v>
      </c>
      <c r="F2576" s="72" t="e">
        <f>#REF!</f>
        <v>#REF!</v>
      </c>
      <c r="G2576" s="72" t="e">
        <f>#REF!</f>
        <v>#REF!</v>
      </c>
      <c r="H2576" s="72" t="e">
        <f>#REF!</f>
        <v>#REF!</v>
      </c>
      <c r="I2576" s="72" t="e">
        <f>#REF!</f>
        <v>#REF!</v>
      </c>
    </row>
    <row r="2577" spans="1:9" ht="13" hidden="1" x14ac:dyDescent="0.3">
      <c r="A2577" s="67" t="s">
        <v>42</v>
      </c>
      <c r="B2577" s="29" t="s">
        <v>22</v>
      </c>
      <c r="C2577" s="52" t="e">
        <f t="shared" si="568"/>
        <v>#REF!</v>
      </c>
      <c r="D2577" s="72" t="e">
        <f>#REF!</f>
        <v>#REF!</v>
      </c>
      <c r="E2577" s="72" t="e">
        <f>#REF!</f>
        <v>#REF!</v>
      </c>
      <c r="F2577" s="72" t="e">
        <f>#REF!</f>
        <v>#REF!</v>
      </c>
      <c r="G2577" s="72" t="e">
        <f>#REF!</f>
        <v>#REF!</v>
      </c>
      <c r="H2577" s="72" t="e">
        <f>#REF!</f>
        <v>#REF!</v>
      </c>
      <c r="I2577" s="72" t="e">
        <f>#REF!</f>
        <v>#REF!</v>
      </c>
    </row>
    <row r="2578" spans="1:9" ht="13" hidden="1" x14ac:dyDescent="0.3">
      <c r="A2578" s="19" t="s">
        <v>78</v>
      </c>
      <c r="B2578" s="3" t="s">
        <v>21</v>
      </c>
      <c r="C2578" s="52" t="e">
        <f t="shared" si="568"/>
        <v>#REF!</v>
      </c>
      <c r="D2578" s="72" t="e">
        <f>D267+D478+#REF!+D1955+D2443+#REF!</f>
        <v>#REF!</v>
      </c>
      <c r="E2578" s="72" t="e">
        <f>E267+E478+#REF!+E1955+E2443+#REF!</f>
        <v>#REF!</v>
      </c>
      <c r="F2578" s="72" t="e">
        <f>F267+F478+#REF!+F1955+F2443+#REF!</f>
        <v>#REF!</v>
      </c>
      <c r="G2578" s="72" t="e">
        <f>G267+G478+#REF!+G1955+G2443+#REF!</f>
        <v>#REF!</v>
      </c>
      <c r="H2578" s="72" t="e">
        <f>H267+H478+#REF!+H1955+H2443+#REF!</f>
        <v>#REF!</v>
      </c>
      <c r="I2578" s="72" t="e">
        <f>I267+I478+#REF!+I1955+I2443+#REF!</f>
        <v>#REF!</v>
      </c>
    </row>
    <row r="2579" spans="1:9" ht="13" hidden="1" x14ac:dyDescent="0.3">
      <c r="A2579" s="16"/>
      <c r="B2579" s="4" t="s">
        <v>22</v>
      </c>
      <c r="C2579" s="52" t="e">
        <f t="shared" si="568"/>
        <v>#REF!</v>
      </c>
      <c r="D2579" s="72" t="e">
        <f>D268+D479+#REF!+D1956+D2444+#REF!</f>
        <v>#REF!</v>
      </c>
      <c r="E2579" s="72" t="e">
        <f>E268+E479+#REF!+E1956+E2444+#REF!</f>
        <v>#REF!</v>
      </c>
      <c r="F2579" s="72" t="e">
        <f>F268+F479+#REF!+F1956+F2444+#REF!</f>
        <v>#REF!</v>
      </c>
      <c r="G2579" s="72" t="e">
        <f>G268+G479+#REF!+G1956+G2444+#REF!</f>
        <v>#REF!</v>
      </c>
      <c r="H2579" s="72" t="e">
        <f>H268+H479+#REF!+H1956+H2444+#REF!</f>
        <v>#REF!</v>
      </c>
      <c r="I2579" s="72" t="e">
        <f>I268+I479+#REF!+I1956+I2444+#REF!</f>
        <v>#REF!</v>
      </c>
    </row>
    <row r="2580" spans="1:9" ht="13" hidden="1" x14ac:dyDescent="0.3">
      <c r="A2580" s="14" t="s">
        <v>36</v>
      </c>
      <c r="B2580" s="24" t="s">
        <v>21</v>
      </c>
      <c r="C2580" s="52" t="e">
        <f t="shared" si="568"/>
        <v>#REF!</v>
      </c>
      <c r="D2580" s="52" t="e">
        <f>D2582</f>
        <v>#REF!</v>
      </c>
      <c r="E2580" s="52" t="e">
        <f t="shared" ref="E2580:I2581" si="574">E2582</f>
        <v>#REF!</v>
      </c>
      <c r="F2580" s="52" t="e">
        <f t="shared" si="574"/>
        <v>#REF!</v>
      </c>
      <c r="G2580" s="52" t="e">
        <f t="shared" si="574"/>
        <v>#REF!</v>
      </c>
      <c r="H2580" s="52" t="e">
        <f t="shared" si="574"/>
        <v>#REF!</v>
      </c>
      <c r="I2580" s="52" t="e">
        <f t="shared" si="574"/>
        <v>#REF!</v>
      </c>
    </row>
    <row r="2581" spans="1:9" hidden="1" x14ac:dyDescent="0.25">
      <c r="A2581" s="12" t="s">
        <v>51</v>
      </c>
      <c r="B2581" s="35" t="s">
        <v>22</v>
      </c>
      <c r="C2581" s="52" t="e">
        <f t="shared" si="568"/>
        <v>#REF!</v>
      </c>
      <c r="D2581" s="52" t="e">
        <f>D2583</f>
        <v>#REF!</v>
      </c>
      <c r="E2581" s="52" t="e">
        <f t="shared" si="574"/>
        <v>#REF!</v>
      </c>
      <c r="F2581" s="52" t="e">
        <f t="shared" si="574"/>
        <v>#REF!</v>
      </c>
      <c r="G2581" s="52" t="e">
        <f t="shared" si="574"/>
        <v>#REF!</v>
      </c>
      <c r="H2581" s="52" t="e">
        <f t="shared" si="574"/>
        <v>#REF!</v>
      </c>
      <c r="I2581" s="52" t="e">
        <f t="shared" si="574"/>
        <v>#REF!</v>
      </c>
    </row>
    <row r="2582" spans="1:9" ht="13" hidden="1" x14ac:dyDescent="0.3">
      <c r="A2582" s="19" t="s">
        <v>78</v>
      </c>
      <c r="B2582" s="3" t="s">
        <v>21</v>
      </c>
      <c r="C2582" s="52" t="e">
        <f t="shared" si="568"/>
        <v>#REF!</v>
      </c>
      <c r="D2582" s="52" t="e">
        <f>#REF!</f>
        <v>#REF!</v>
      </c>
      <c r="E2582" s="52" t="e">
        <f>#REF!</f>
        <v>#REF!</v>
      </c>
      <c r="F2582" s="52" t="e">
        <f>#REF!</f>
        <v>#REF!</v>
      </c>
      <c r="G2582" s="52" t="e">
        <f>#REF!</f>
        <v>#REF!</v>
      </c>
      <c r="H2582" s="52" t="e">
        <f>#REF!</f>
        <v>#REF!</v>
      </c>
      <c r="I2582" s="52" t="e">
        <f>#REF!</f>
        <v>#REF!</v>
      </c>
    </row>
    <row r="2583" spans="1:9" ht="13" hidden="1" x14ac:dyDescent="0.3">
      <c r="A2583" s="16"/>
      <c r="B2583" s="4" t="s">
        <v>22</v>
      </c>
      <c r="C2583" s="52" t="e">
        <f t="shared" si="568"/>
        <v>#REF!</v>
      </c>
      <c r="D2583" s="52" t="e">
        <f>#REF!</f>
        <v>#REF!</v>
      </c>
      <c r="E2583" s="52" t="e">
        <f>#REF!</f>
        <v>#REF!</v>
      </c>
      <c r="F2583" s="52" t="e">
        <f>#REF!</f>
        <v>#REF!</v>
      </c>
      <c r="G2583" s="52" t="e">
        <f>#REF!</f>
        <v>#REF!</v>
      </c>
      <c r="H2583" s="52" t="e">
        <f>#REF!</f>
        <v>#REF!</v>
      </c>
      <c r="I2583" s="52" t="e">
        <f>#REF!</f>
        <v>#REF!</v>
      </c>
    </row>
    <row r="2584" spans="1:9" ht="13" hidden="1" x14ac:dyDescent="0.3">
      <c r="A2584" s="618" t="s">
        <v>72</v>
      </c>
      <c r="B2584" s="619"/>
      <c r="C2584" s="619"/>
      <c r="D2584" s="619"/>
      <c r="E2584" s="619"/>
      <c r="F2584" s="619"/>
      <c r="G2584" s="619"/>
      <c r="H2584" s="619"/>
      <c r="I2584" s="620"/>
    </row>
    <row r="2585" spans="1:9" hidden="1" x14ac:dyDescent="0.25">
      <c r="A2585" s="36" t="s">
        <v>24</v>
      </c>
      <c r="B2585" s="24" t="s">
        <v>21</v>
      </c>
      <c r="C2585" s="52" t="e">
        <f t="shared" ref="C2585:C2596" si="575">D2585+E2585+F2585+G2585+H2585+I2585</f>
        <v>#REF!</v>
      </c>
      <c r="D2585" s="52" t="e">
        <f t="shared" ref="D2585:I2588" si="576">D2587</f>
        <v>#REF!</v>
      </c>
      <c r="E2585" s="64" t="e">
        <f t="shared" si="576"/>
        <v>#REF!</v>
      </c>
      <c r="F2585" s="52" t="e">
        <f t="shared" si="576"/>
        <v>#REF!</v>
      </c>
      <c r="G2585" s="52" t="e">
        <f t="shared" si="576"/>
        <v>#REF!</v>
      </c>
      <c r="H2585" s="52" t="e">
        <f t="shared" si="576"/>
        <v>#REF!</v>
      </c>
      <c r="I2585" s="52" t="e">
        <f t="shared" si="576"/>
        <v>#REF!</v>
      </c>
    </row>
    <row r="2586" spans="1:9" hidden="1" x14ac:dyDescent="0.25">
      <c r="A2586" s="37" t="s">
        <v>48</v>
      </c>
      <c r="B2586" s="26" t="s">
        <v>22</v>
      </c>
      <c r="C2586" s="52" t="e">
        <f t="shared" si="575"/>
        <v>#REF!</v>
      </c>
      <c r="D2586" s="52" t="e">
        <f t="shared" si="576"/>
        <v>#REF!</v>
      </c>
      <c r="E2586" s="64" t="e">
        <f t="shared" si="576"/>
        <v>#REF!</v>
      </c>
      <c r="F2586" s="52" t="e">
        <f t="shared" si="576"/>
        <v>#REF!</v>
      </c>
      <c r="G2586" s="52" t="e">
        <f t="shared" si="576"/>
        <v>#REF!</v>
      </c>
      <c r="H2586" s="52" t="e">
        <f t="shared" si="576"/>
        <v>#REF!</v>
      </c>
      <c r="I2586" s="52" t="e">
        <f t="shared" si="576"/>
        <v>#REF!</v>
      </c>
    </row>
    <row r="2587" spans="1:9" ht="13" hidden="1" x14ac:dyDescent="0.3">
      <c r="A2587" s="57" t="s">
        <v>36</v>
      </c>
      <c r="B2587" s="24" t="s">
        <v>21</v>
      </c>
      <c r="C2587" s="52" t="e">
        <f t="shared" si="575"/>
        <v>#REF!</v>
      </c>
      <c r="D2587" s="52" t="e">
        <f>D2589</f>
        <v>#REF!</v>
      </c>
      <c r="E2587" s="52" t="e">
        <f t="shared" si="576"/>
        <v>#REF!</v>
      </c>
      <c r="F2587" s="52" t="e">
        <f t="shared" si="576"/>
        <v>#REF!</v>
      </c>
      <c r="G2587" s="52" t="e">
        <f t="shared" si="576"/>
        <v>#REF!</v>
      </c>
      <c r="H2587" s="52" t="e">
        <f t="shared" si="576"/>
        <v>#REF!</v>
      </c>
      <c r="I2587" s="52" t="e">
        <f t="shared" si="576"/>
        <v>#REF!</v>
      </c>
    </row>
    <row r="2588" spans="1:9" hidden="1" x14ac:dyDescent="0.25">
      <c r="A2588" s="38" t="s">
        <v>51</v>
      </c>
      <c r="B2588" s="26" t="s">
        <v>22</v>
      </c>
      <c r="C2588" s="52" t="e">
        <f t="shared" si="575"/>
        <v>#REF!</v>
      </c>
      <c r="D2588" s="52" t="e">
        <f>D2590</f>
        <v>#REF!</v>
      </c>
      <c r="E2588" s="52" t="e">
        <f t="shared" si="576"/>
        <v>#REF!</v>
      </c>
      <c r="F2588" s="52" t="e">
        <f t="shared" si="576"/>
        <v>#REF!</v>
      </c>
      <c r="G2588" s="52" t="e">
        <f t="shared" si="576"/>
        <v>#REF!</v>
      </c>
      <c r="H2588" s="52" t="e">
        <f t="shared" si="576"/>
        <v>#REF!</v>
      </c>
      <c r="I2588" s="52" t="e">
        <f t="shared" si="576"/>
        <v>#REF!</v>
      </c>
    </row>
    <row r="2589" spans="1:9" ht="13" hidden="1" x14ac:dyDescent="0.3">
      <c r="A2589" s="19" t="s">
        <v>78</v>
      </c>
      <c r="B2589" s="3" t="s">
        <v>21</v>
      </c>
      <c r="C2589" s="52" t="e">
        <f t="shared" si="575"/>
        <v>#REF!</v>
      </c>
      <c r="D2589" s="52" t="e">
        <f>#REF!</f>
        <v>#REF!</v>
      </c>
      <c r="E2589" s="52" t="e">
        <f>#REF!</f>
        <v>#REF!</v>
      </c>
      <c r="F2589" s="52" t="e">
        <f>#REF!</f>
        <v>#REF!</v>
      </c>
      <c r="G2589" s="52" t="e">
        <f>#REF!</f>
        <v>#REF!</v>
      </c>
      <c r="H2589" s="52" t="e">
        <f>#REF!</f>
        <v>#REF!</v>
      </c>
      <c r="I2589" s="52" t="e">
        <f>#REF!</f>
        <v>#REF!</v>
      </c>
    </row>
    <row r="2590" spans="1:9" ht="12" hidden="1" customHeight="1" x14ac:dyDescent="0.3">
      <c r="A2590" s="16"/>
      <c r="B2590" s="4" t="s">
        <v>22</v>
      </c>
      <c r="C2590" s="52" t="e">
        <f t="shared" si="575"/>
        <v>#REF!</v>
      </c>
      <c r="D2590" s="52" t="e">
        <f>#REF!</f>
        <v>#REF!</v>
      </c>
      <c r="E2590" s="52" t="e">
        <f>#REF!</f>
        <v>#REF!</v>
      </c>
      <c r="F2590" s="52" t="e">
        <f>#REF!</f>
        <v>#REF!</v>
      </c>
      <c r="G2590" s="52" t="e">
        <f>#REF!</f>
        <v>#REF!</v>
      </c>
      <c r="H2590" s="52" t="e">
        <f>#REF!</f>
        <v>#REF!</v>
      </c>
      <c r="I2590" s="52" t="e">
        <f>#REF!</f>
        <v>#REF!</v>
      </c>
    </row>
    <row r="2591" spans="1:9" s="20" customFormat="1" ht="13" x14ac:dyDescent="0.3">
      <c r="A2591" s="294" t="s">
        <v>220</v>
      </c>
      <c r="B2591" s="59" t="s">
        <v>21</v>
      </c>
      <c r="C2591" s="64">
        <f t="shared" si="575"/>
        <v>103329.12</v>
      </c>
      <c r="D2591" s="64">
        <f>D2593+D2595</f>
        <v>50767.22</v>
      </c>
      <c r="E2591" s="64">
        <f t="shared" ref="E2591:I2592" si="577">E2593+E2595</f>
        <v>34497</v>
      </c>
      <c r="F2591" s="64">
        <f t="shared" si="577"/>
        <v>12070.900000000001</v>
      </c>
      <c r="G2591" s="64">
        <f t="shared" si="577"/>
        <v>0</v>
      </c>
      <c r="H2591" s="64">
        <f t="shared" si="577"/>
        <v>0</v>
      </c>
      <c r="I2591" s="64">
        <f t="shared" si="577"/>
        <v>5994</v>
      </c>
    </row>
    <row r="2592" spans="1:9" s="20" customFormat="1" x14ac:dyDescent="0.25">
      <c r="A2592" s="12" t="s">
        <v>28</v>
      </c>
      <c r="B2592" s="62" t="s">
        <v>22</v>
      </c>
      <c r="C2592" s="64">
        <f t="shared" si="575"/>
        <v>103329.12</v>
      </c>
      <c r="D2592" s="64">
        <f>D2594+D2596</f>
        <v>50767.22</v>
      </c>
      <c r="E2592" s="64">
        <f t="shared" si="577"/>
        <v>34497</v>
      </c>
      <c r="F2592" s="64">
        <f t="shared" si="577"/>
        <v>12070.900000000001</v>
      </c>
      <c r="G2592" s="64">
        <f t="shared" si="577"/>
        <v>0</v>
      </c>
      <c r="H2592" s="64">
        <f t="shared" si="577"/>
        <v>0</v>
      </c>
      <c r="I2592" s="64">
        <f t="shared" si="577"/>
        <v>5994</v>
      </c>
    </row>
    <row r="2593" spans="1:9" s="20" customFormat="1" ht="13" x14ac:dyDescent="0.3">
      <c r="A2593" s="17" t="s">
        <v>129</v>
      </c>
      <c r="B2593" s="54" t="s">
        <v>21</v>
      </c>
      <c r="C2593" s="64">
        <f t="shared" si="575"/>
        <v>36442</v>
      </c>
      <c r="D2593" s="64">
        <f>D261</f>
        <v>30448</v>
      </c>
      <c r="E2593" s="64">
        <f t="shared" ref="E2593:I2594" si="578">E261</f>
        <v>0</v>
      </c>
      <c r="F2593" s="64">
        <f t="shared" si="578"/>
        <v>0</v>
      </c>
      <c r="G2593" s="64">
        <f t="shared" si="578"/>
        <v>0</v>
      </c>
      <c r="H2593" s="64">
        <f t="shared" si="578"/>
        <v>0</v>
      </c>
      <c r="I2593" s="64">
        <f t="shared" si="578"/>
        <v>5994</v>
      </c>
    </row>
    <row r="2594" spans="1:9" s="20" customFormat="1" ht="13" x14ac:dyDescent="0.3">
      <c r="A2594" s="16" t="s">
        <v>42</v>
      </c>
      <c r="B2594" s="55" t="s">
        <v>22</v>
      </c>
      <c r="C2594" s="64">
        <f t="shared" si="575"/>
        <v>36442</v>
      </c>
      <c r="D2594" s="64">
        <f>D262</f>
        <v>30448</v>
      </c>
      <c r="E2594" s="64">
        <f t="shared" si="578"/>
        <v>0</v>
      </c>
      <c r="F2594" s="64">
        <f t="shared" si="578"/>
        <v>0</v>
      </c>
      <c r="G2594" s="64">
        <f t="shared" si="578"/>
        <v>0</v>
      </c>
      <c r="H2594" s="64">
        <f t="shared" si="578"/>
        <v>0</v>
      </c>
      <c r="I2594" s="64">
        <f t="shared" si="578"/>
        <v>5994</v>
      </c>
    </row>
    <row r="2595" spans="1:9" ht="13" x14ac:dyDescent="0.3">
      <c r="A2595" s="19" t="s">
        <v>78</v>
      </c>
      <c r="B2595" s="3" t="s">
        <v>21</v>
      </c>
      <c r="C2595" s="45">
        <f t="shared" si="575"/>
        <v>66887.12</v>
      </c>
      <c r="D2595" s="45">
        <f>D343</f>
        <v>20319.22</v>
      </c>
      <c r="E2595" s="45">
        <f t="shared" ref="E2595:I2596" si="579">E343</f>
        <v>34497</v>
      </c>
      <c r="F2595" s="45">
        <f t="shared" si="579"/>
        <v>12070.900000000001</v>
      </c>
      <c r="G2595" s="45">
        <f t="shared" si="579"/>
        <v>0</v>
      </c>
      <c r="H2595" s="45">
        <f t="shared" si="579"/>
        <v>0</v>
      </c>
      <c r="I2595" s="45">
        <f t="shared" si="579"/>
        <v>0</v>
      </c>
    </row>
    <row r="2596" spans="1:9" ht="13" x14ac:dyDescent="0.3">
      <c r="A2596" s="16"/>
      <c r="B2596" s="4" t="s">
        <v>22</v>
      </c>
      <c r="C2596" s="45">
        <f t="shared" si="575"/>
        <v>66887.12</v>
      </c>
      <c r="D2596" s="45">
        <f>D344</f>
        <v>20319.22</v>
      </c>
      <c r="E2596" s="45">
        <f t="shared" si="579"/>
        <v>34497</v>
      </c>
      <c r="F2596" s="45">
        <f t="shared" si="579"/>
        <v>12070.900000000001</v>
      </c>
      <c r="G2596" s="45">
        <f t="shared" si="579"/>
        <v>0</v>
      </c>
      <c r="H2596" s="45">
        <f t="shared" si="579"/>
        <v>0</v>
      </c>
      <c r="I2596" s="45">
        <f t="shared" si="579"/>
        <v>0</v>
      </c>
    </row>
    <row r="2597" spans="1:9" ht="13" x14ac:dyDescent="0.3">
      <c r="A2597" s="97"/>
      <c r="C2597" s="550"/>
      <c r="D2597" s="550"/>
      <c r="E2597" s="550"/>
      <c r="F2597" s="550"/>
      <c r="G2597" s="550"/>
      <c r="H2597" s="550"/>
      <c r="I2597" s="550"/>
    </row>
    <row r="2598" spans="1:9" ht="13" x14ac:dyDescent="0.3">
      <c r="A2598" s="97"/>
      <c r="C2598" s="550"/>
      <c r="D2598" s="550"/>
      <c r="E2598" s="550"/>
      <c r="F2598" s="550"/>
      <c r="G2598" s="550"/>
      <c r="H2598" s="550"/>
      <c r="I2598" s="550"/>
    </row>
    <row r="2599" spans="1:9" ht="13" x14ac:dyDescent="0.3">
      <c r="A2599" s="97"/>
      <c r="C2599" s="550"/>
      <c r="D2599" s="550"/>
      <c r="E2599" s="550"/>
      <c r="F2599" s="550"/>
      <c r="G2599" s="550"/>
      <c r="H2599" s="550"/>
      <c r="I2599" s="550"/>
    </row>
    <row r="2600" spans="1:9" ht="14.25" customHeight="1" x14ac:dyDescent="0.25">
      <c r="A2600" s="164" t="s">
        <v>83</v>
      </c>
      <c r="B2600" s="598" t="s">
        <v>115</v>
      </c>
      <c r="C2600" s="598"/>
      <c r="D2600" s="598"/>
      <c r="E2600" s="599"/>
      <c r="F2600" s="599"/>
      <c r="G2600" s="599"/>
      <c r="H2600" s="599"/>
      <c r="I2600" s="599"/>
    </row>
    <row r="2601" spans="1:9" x14ac:dyDescent="0.25">
      <c r="A2601" s="94" t="s">
        <v>84</v>
      </c>
      <c r="B2601" s="600" t="s">
        <v>113</v>
      </c>
      <c r="C2601" s="600"/>
      <c r="D2601" s="600"/>
      <c r="E2601" s="601"/>
      <c r="F2601" s="601"/>
      <c r="G2601" s="601"/>
      <c r="H2601" s="601"/>
      <c r="I2601" s="601"/>
    </row>
    <row r="2602" spans="1:9" x14ac:dyDescent="0.25">
      <c r="A2602" s="374" t="s">
        <v>87</v>
      </c>
      <c r="B2602" s="602" t="s">
        <v>114</v>
      </c>
      <c r="C2602" s="603"/>
      <c r="D2602" s="603"/>
      <c r="E2602" s="604"/>
      <c r="F2602" s="604"/>
      <c r="G2602" s="604"/>
      <c r="H2602" s="604"/>
      <c r="I2602" s="604"/>
    </row>
    <row r="2603" spans="1:9" x14ac:dyDescent="0.25">
      <c r="A2603" s="374"/>
      <c r="B2603" s="381"/>
      <c r="C2603" s="6"/>
    </row>
    <row r="2604" spans="1:9" x14ac:dyDescent="0.25">
      <c r="A2604" s="374"/>
      <c r="B2604" s="381"/>
      <c r="C2604" s="6"/>
    </row>
    <row r="2605" spans="1:9" x14ac:dyDescent="0.25">
      <c r="A2605" s="374"/>
      <c r="B2605" s="381"/>
      <c r="C2605" s="6"/>
    </row>
    <row r="2606" spans="1:9" x14ac:dyDescent="0.25">
      <c r="A2606" s="374"/>
      <c r="B2606" s="381"/>
      <c r="C2606" s="6"/>
    </row>
    <row r="2607" spans="1:9" ht="12.75" customHeight="1" x14ac:dyDescent="0.25">
      <c r="A2607" s="605" t="s">
        <v>152</v>
      </c>
      <c r="B2607" s="605"/>
      <c r="C2607" s="20"/>
      <c r="D2607"/>
      <c r="F2607" s="597"/>
      <c r="G2607" s="597"/>
    </row>
    <row r="2608" spans="1:9" x14ac:dyDescent="0.25">
      <c r="A2608" s="605" t="s">
        <v>16</v>
      </c>
      <c r="B2608" s="605"/>
      <c r="C2608" s="374"/>
      <c r="D2608"/>
      <c r="F2608" s="597"/>
      <c r="G2608" s="597"/>
    </row>
    <row r="2609" spans="1:9" x14ac:dyDescent="0.25">
      <c r="A2609" s="374"/>
      <c r="B2609"/>
      <c r="D2609"/>
      <c r="F2609" s="374"/>
      <c r="G2609" s="374"/>
    </row>
    <row r="2610" spans="1:9" x14ac:dyDescent="0.25">
      <c r="A2610" s="374"/>
      <c r="B2610"/>
      <c r="D2610"/>
      <c r="F2610" s="374"/>
      <c r="G2610" s="597"/>
      <c r="H2610" s="597"/>
      <c r="I2610" s="597"/>
    </row>
    <row r="2611" spans="1:9" x14ac:dyDescent="0.25">
      <c r="G2611" s="597"/>
      <c r="H2611" s="597"/>
      <c r="I2611" s="597"/>
    </row>
    <row r="2612" spans="1:9" x14ac:dyDescent="0.25">
      <c r="G2612" s="597"/>
      <c r="H2612" s="597"/>
      <c r="I2612" s="597"/>
    </row>
    <row r="2613" spans="1:9" x14ac:dyDescent="0.25">
      <c r="A2613" s="20"/>
    </row>
    <row r="2614" spans="1:9" x14ac:dyDescent="0.25">
      <c r="A2614" s="20"/>
    </row>
  </sheetData>
  <mergeCells count="256">
    <mergeCell ref="F1:I1"/>
    <mergeCell ref="A3:I3"/>
    <mergeCell ref="A4:I4"/>
    <mergeCell ref="A5:I5"/>
    <mergeCell ref="F13:I13"/>
    <mergeCell ref="F14:I14"/>
    <mergeCell ref="A76:I76"/>
    <mergeCell ref="A77:I77"/>
    <mergeCell ref="A110:I110"/>
    <mergeCell ref="A9:I9"/>
    <mergeCell ref="A10:I10"/>
    <mergeCell ref="A11:I11"/>
    <mergeCell ref="A111:I111"/>
    <mergeCell ref="J118:O119"/>
    <mergeCell ref="J120:O121"/>
    <mergeCell ref="F15:I15"/>
    <mergeCell ref="A17:I17"/>
    <mergeCell ref="A18:I18"/>
    <mergeCell ref="H20:I20"/>
    <mergeCell ref="E21:E24"/>
    <mergeCell ref="F21:F24"/>
    <mergeCell ref="G21:G24"/>
    <mergeCell ref="H21:H24"/>
    <mergeCell ref="I21:I24"/>
    <mergeCell ref="J150:P151"/>
    <mergeCell ref="J152:O153"/>
    <mergeCell ref="J164:N165"/>
    <mergeCell ref="J166:N167"/>
    <mergeCell ref="J170:N171"/>
    <mergeCell ref="J172:N173"/>
    <mergeCell ref="J126:N127"/>
    <mergeCell ref="J128:N129"/>
    <mergeCell ref="J130:P131"/>
    <mergeCell ref="J132:O133"/>
    <mergeCell ref="J134:O135"/>
    <mergeCell ref="J140:O141"/>
    <mergeCell ref="A207:I207"/>
    <mergeCell ref="J216:Q217"/>
    <mergeCell ref="K218:Q219"/>
    <mergeCell ref="K220:P221"/>
    <mergeCell ref="K222:Q223"/>
    <mergeCell ref="J224:M224"/>
    <mergeCell ref="J174:N175"/>
    <mergeCell ref="A178:I178"/>
    <mergeCell ref="J187:O188"/>
    <mergeCell ref="J197:O198"/>
    <mergeCell ref="J201:P202"/>
    <mergeCell ref="J205:Q206"/>
    <mergeCell ref="A255:A256"/>
    <mergeCell ref="J257:O258"/>
    <mergeCell ref="A263:A264"/>
    <mergeCell ref="J263:O264"/>
    <mergeCell ref="J265:O266"/>
    <mergeCell ref="J273:O274"/>
    <mergeCell ref="J225:M225"/>
    <mergeCell ref="J226:R227"/>
    <mergeCell ref="J228:R229"/>
    <mergeCell ref="A230:I230"/>
    <mergeCell ref="A247:I247"/>
    <mergeCell ref="A248:I248"/>
    <mergeCell ref="J287:M288"/>
    <mergeCell ref="J289:O290"/>
    <mergeCell ref="A291:A292"/>
    <mergeCell ref="A293:A294"/>
    <mergeCell ref="J293:Q294"/>
    <mergeCell ref="J303:O304"/>
    <mergeCell ref="J275:Q276"/>
    <mergeCell ref="J277:Q278"/>
    <mergeCell ref="J279:O280"/>
    <mergeCell ref="J281:O282"/>
    <mergeCell ref="J283:Q284"/>
    <mergeCell ref="J285:P286"/>
    <mergeCell ref="J321:N321"/>
    <mergeCell ref="J325:P326"/>
    <mergeCell ref="J333:O334"/>
    <mergeCell ref="J345:O346"/>
    <mergeCell ref="J347:O348"/>
    <mergeCell ref="J349:O350"/>
    <mergeCell ref="J309:P310"/>
    <mergeCell ref="J311:P312"/>
    <mergeCell ref="J313:P314"/>
    <mergeCell ref="J315:O316"/>
    <mergeCell ref="J317:O318"/>
    <mergeCell ref="J319:O320"/>
    <mergeCell ref="A400:I400"/>
    <mergeCell ref="J415:P416"/>
    <mergeCell ref="J419:Q420"/>
    <mergeCell ref="A427:I427"/>
    <mergeCell ref="J440:P441"/>
    <mergeCell ref="J442:P443"/>
    <mergeCell ref="J351:O352"/>
    <mergeCell ref="J353:O354"/>
    <mergeCell ref="J355:O356"/>
    <mergeCell ref="A357:I357"/>
    <mergeCell ref="A358:I358"/>
    <mergeCell ref="A381:I381"/>
    <mergeCell ref="J488:O489"/>
    <mergeCell ref="J490:O491"/>
    <mergeCell ref="J492:O493"/>
    <mergeCell ref="J494:O495"/>
    <mergeCell ref="J496:O497"/>
    <mergeCell ref="J498:O499"/>
    <mergeCell ref="A444:I444"/>
    <mergeCell ref="J453:N454"/>
    <mergeCell ref="J455:N456"/>
    <mergeCell ref="J467:N468"/>
    <mergeCell ref="A469:I469"/>
    <mergeCell ref="J476:P477"/>
    <mergeCell ref="A547:I547"/>
    <mergeCell ref="A558:I558"/>
    <mergeCell ref="A573:C573"/>
    <mergeCell ref="D573:F573"/>
    <mergeCell ref="G573:I573"/>
    <mergeCell ref="A592:I592"/>
    <mergeCell ref="J500:O501"/>
    <mergeCell ref="J502:O503"/>
    <mergeCell ref="J504:O505"/>
    <mergeCell ref="A506:I506"/>
    <mergeCell ref="A507:I507"/>
    <mergeCell ref="A546:I546"/>
    <mergeCell ref="A687:I687"/>
    <mergeCell ref="J700:O701"/>
    <mergeCell ref="J702:O703"/>
    <mergeCell ref="A710:I710"/>
    <mergeCell ref="A745:I745"/>
    <mergeCell ref="J798:P799"/>
    <mergeCell ref="A593:I593"/>
    <mergeCell ref="A628:I628"/>
    <mergeCell ref="J635:Q636"/>
    <mergeCell ref="J639:Q640"/>
    <mergeCell ref="J641:Q642"/>
    <mergeCell ref="J659:N659"/>
    <mergeCell ref="J852:Q853"/>
    <mergeCell ref="J854:Q855"/>
    <mergeCell ref="J1090:O1091"/>
    <mergeCell ref="A1118:I1118"/>
    <mergeCell ref="A1279:I1279"/>
    <mergeCell ref="J1288:M1288"/>
    <mergeCell ref="J800:P801"/>
    <mergeCell ref="J802:P803"/>
    <mergeCell ref="A812:I812"/>
    <mergeCell ref="A831:I831"/>
    <mergeCell ref="J848:Q849"/>
    <mergeCell ref="J850:Q851"/>
    <mergeCell ref="J1092:O1093"/>
    <mergeCell ref="A1387:I1387"/>
    <mergeCell ref="A1388:I1388"/>
    <mergeCell ref="A1409:I1409"/>
    <mergeCell ref="J1424:N1424"/>
    <mergeCell ref="A1428:A1429"/>
    <mergeCell ref="A1432:A1433"/>
    <mergeCell ref="J1310:O1311"/>
    <mergeCell ref="J1340:N1341"/>
    <mergeCell ref="J1356:O1357"/>
    <mergeCell ref="J1358:O1359"/>
    <mergeCell ref="J1364:O1365"/>
    <mergeCell ref="A1372:I1372"/>
    <mergeCell ref="J1360:O1361"/>
    <mergeCell ref="A1495:I1495"/>
    <mergeCell ref="A1525:I1525"/>
    <mergeCell ref="J1572:N1573"/>
    <mergeCell ref="J1618:J1625"/>
    <mergeCell ref="A1664:A1665"/>
    <mergeCell ref="A1666:A1667"/>
    <mergeCell ref="A1434:A1435"/>
    <mergeCell ref="A1436:A1437"/>
    <mergeCell ref="A1438:A1439"/>
    <mergeCell ref="A1440:A1441"/>
    <mergeCell ref="A1442:A1443"/>
    <mergeCell ref="A1444:A1445"/>
    <mergeCell ref="A2030:I2030"/>
    <mergeCell ref="A2039:I2039"/>
    <mergeCell ref="J2048:S2049"/>
    <mergeCell ref="J2050:S2051"/>
    <mergeCell ref="A2052:I2052"/>
    <mergeCell ref="A2053:I2053"/>
    <mergeCell ref="A1672:I1672"/>
    <mergeCell ref="J1727:O1728"/>
    <mergeCell ref="A1745:I1745"/>
    <mergeCell ref="A1946:I1946"/>
    <mergeCell ref="J1953:M1954"/>
    <mergeCell ref="A2029:I2029"/>
    <mergeCell ref="A2097:I2097"/>
    <mergeCell ref="A2116:I2116"/>
    <mergeCell ref="J2127:M2127"/>
    <mergeCell ref="J2129:P2130"/>
    <mergeCell ref="A2150:I2150"/>
    <mergeCell ref="J2163:O2163"/>
    <mergeCell ref="A2076:I2076"/>
    <mergeCell ref="J2085:S2086"/>
    <mergeCell ref="J2087:S2088"/>
    <mergeCell ref="J2089:S2090"/>
    <mergeCell ref="J2091:S2092"/>
    <mergeCell ref="J2095:S2096"/>
    <mergeCell ref="J2197:O2198"/>
    <mergeCell ref="J2205:O2206"/>
    <mergeCell ref="J2207:O2208"/>
    <mergeCell ref="J2209:O2210"/>
    <mergeCell ref="J2211:O2212"/>
    <mergeCell ref="J2215:O2216"/>
    <mergeCell ref="J2165:P2166"/>
    <mergeCell ref="J2167:P2168"/>
    <mergeCell ref="J2175:M2176"/>
    <mergeCell ref="J2188:L2188"/>
    <mergeCell ref="J2193:O2194"/>
    <mergeCell ref="J2195:O2196"/>
    <mergeCell ref="J2199:O2200"/>
    <mergeCell ref="J2201:O2202"/>
    <mergeCell ref="J2190:L2190"/>
    <mergeCell ref="J2169:P2170"/>
    <mergeCell ref="J2233:P2234"/>
    <mergeCell ref="J2237:P2238"/>
    <mergeCell ref="J2249:P2250"/>
    <mergeCell ref="J2251:P2252"/>
    <mergeCell ref="J2253:P2254"/>
    <mergeCell ref="J2255:P2256"/>
    <mergeCell ref="J2217:O2218"/>
    <mergeCell ref="J2219:O2220"/>
    <mergeCell ref="J2223:O2224"/>
    <mergeCell ref="J2225:O2226"/>
    <mergeCell ref="J2227:O2228"/>
    <mergeCell ref="J2231:P2232"/>
    <mergeCell ref="J2407:O2408"/>
    <mergeCell ref="J2433:Q2434"/>
    <mergeCell ref="J2435:Q2436"/>
    <mergeCell ref="J2451:O2452"/>
    <mergeCell ref="A2457:I2457"/>
    <mergeCell ref="A2470:I2470"/>
    <mergeCell ref="J2259:N2260"/>
    <mergeCell ref="J2263:N2264"/>
    <mergeCell ref="A2265:I2265"/>
    <mergeCell ref="A2296:I2296"/>
    <mergeCell ref="J2401:N2402"/>
    <mergeCell ref="J2403:N2404"/>
    <mergeCell ref="A2526:I2526"/>
    <mergeCell ref="A2539:I2539"/>
    <mergeCell ref="A2555:I2555"/>
    <mergeCell ref="A2564:I2564"/>
    <mergeCell ref="A2565:I2565"/>
    <mergeCell ref="A2584:I2584"/>
    <mergeCell ref="A2471:I2471"/>
    <mergeCell ref="A2486:I2486"/>
    <mergeCell ref="A2493:I2493"/>
    <mergeCell ref="A2500:I2500"/>
    <mergeCell ref="A2507:I2507"/>
    <mergeCell ref="A2515:I2515"/>
    <mergeCell ref="G2610:I2610"/>
    <mergeCell ref="G2611:I2611"/>
    <mergeCell ref="G2612:I2612"/>
    <mergeCell ref="B2600:I2600"/>
    <mergeCell ref="B2601:I2601"/>
    <mergeCell ref="B2602:I2602"/>
    <mergeCell ref="A2607:B2607"/>
    <mergeCell ref="F2607:G2607"/>
    <mergeCell ref="A2608:B2608"/>
    <mergeCell ref="F2608:G2608"/>
  </mergeCells>
  <pageMargins left="0.70866141732283472" right="0.31496062992125984" top="0.55118110236220474" bottom="0.55118110236220474" header="0.31496062992125984" footer="0.31496062992125984"/>
  <pageSetup scale="90" orientation="landscape" r:id="rId1"/>
  <headerFooter>
    <oddFooter>Page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25 iulie 2024</vt:lpstr>
      <vt:lpstr>'25 iulie 2024'!Print_Titles</vt:lpstr>
    </vt:vector>
  </TitlesOfParts>
  <Company>Ministerul Finantelor Publice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P.</dc:creator>
  <cp:lastModifiedBy>Georgiana ALBU</cp:lastModifiedBy>
  <cp:lastPrinted>2024-07-25T09:22:26Z</cp:lastPrinted>
  <dcterms:created xsi:type="dcterms:W3CDTF">2003-05-13T09:24:28Z</dcterms:created>
  <dcterms:modified xsi:type="dcterms:W3CDTF">2024-08-01T05:46:49Z</dcterms:modified>
</cp:coreProperties>
</file>