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eodoro\Desktop\INVESTITII\OK\"/>
    </mc:Choice>
  </mc:AlternateContent>
  <bookViews>
    <workbookView xWindow="0" yWindow="0" windowWidth="17400" windowHeight="12435" tabRatio="838"/>
  </bookViews>
  <sheets>
    <sheet name="13.12.2019 (2)" sheetId="50" r:id="rId1"/>
  </sheets>
  <definedNames>
    <definedName name="_xlnm.Database" localSheetId="0">#REF!</definedName>
    <definedName name="_xlnm.Database">#REF!</definedName>
    <definedName name="_xlnm.Print_Titles" localSheetId="0">'13.12.2019 (2)'!$20:$24</definedName>
  </definedNames>
  <calcPr calcId="162913"/>
</workbook>
</file>

<file path=xl/calcChain.xml><?xml version="1.0" encoding="utf-8"?>
<calcChain xmlns="http://schemas.openxmlformats.org/spreadsheetml/2006/main">
  <c r="E257" i="50" l="1"/>
  <c r="F257" i="50"/>
  <c r="I257" i="50"/>
  <c r="D257" i="50"/>
  <c r="F258" i="50"/>
  <c r="G258" i="50"/>
  <c r="H258" i="50"/>
  <c r="I258" i="50"/>
  <c r="E258" i="50"/>
  <c r="D258" i="50"/>
  <c r="C265" i="50" l="1"/>
  <c r="C266" i="50"/>
  <c r="C263" i="50"/>
  <c r="C264" i="50"/>
  <c r="I2698" i="50"/>
  <c r="H2698" i="50"/>
  <c r="G2698" i="50"/>
  <c r="F2698" i="50"/>
  <c r="E2698" i="50"/>
  <c r="E2696" i="50" s="1"/>
  <c r="E2694" i="50" s="1"/>
  <c r="D2698" i="50"/>
  <c r="I2697" i="50"/>
  <c r="I2695" i="50" s="1"/>
  <c r="H2697" i="50"/>
  <c r="G2697" i="50"/>
  <c r="F2697" i="50"/>
  <c r="E2697" i="50"/>
  <c r="E2695" i="50" s="1"/>
  <c r="D2697" i="50"/>
  <c r="I2696" i="50"/>
  <c r="H2696" i="50"/>
  <c r="G2696" i="50"/>
  <c r="G2694" i="50" s="1"/>
  <c r="F2696" i="50"/>
  <c r="F2694" i="50" s="1"/>
  <c r="H2695" i="50"/>
  <c r="G2695" i="50"/>
  <c r="G2693" i="50" s="1"/>
  <c r="F2695" i="50"/>
  <c r="F2693" i="50" s="1"/>
  <c r="D2695" i="50"/>
  <c r="I2694" i="50"/>
  <c r="H2694" i="50"/>
  <c r="H2693" i="50"/>
  <c r="E2693" i="50"/>
  <c r="D2693" i="50"/>
  <c r="I2691" i="50"/>
  <c r="H2691" i="50"/>
  <c r="H2689" i="50" s="1"/>
  <c r="G2691" i="50"/>
  <c r="F2691" i="50"/>
  <c r="E2691" i="50"/>
  <c r="D2691" i="50"/>
  <c r="C2691" i="50"/>
  <c r="I2690" i="50"/>
  <c r="H2690" i="50"/>
  <c r="G2690" i="50"/>
  <c r="G2688" i="50" s="1"/>
  <c r="F2690" i="50"/>
  <c r="F2688" i="50" s="1"/>
  <c r="E2690" i="50"/>
  <c r="D2690" i="50"/>
  <c r="I2689" i="50"/>
  <c r="G2689" i="50"/>
  <c r="F2689" i="50"/>
  <c r="E2689" i="50"/>
  <c r="D2689" i="50"/>
  <c r="I2688" i="50"/>
  <c r="H2688" i="50"/>
  <c r="D2688" i="50"/>
  <c r="I2685" i="50"/>
  <c r="H2685" i="50"/>
  <c r="G2685" i="50"/>
  <c r="F2685" i="50"/>
  <c r="E2685" i="50"/>
  <c r="D2685" i="50"/>
  <c r="I2684" i="50"/>
  <c r="H2684" i="50"/>
  <c r="G2684" i="50"/>
  <c r="F2684" i="50"/>
  <c r="E2684" i="50"/>
  <c r="D2684" i="50"/>
  <c r="C2595" i="50"/>
  <c r="E2594" i="50"/>
  <c r="D2594" i="50"/>
  <c r="I2593" i="50"/>
  <c r="I2591" i="50" s="1"/>
  <c r="I2589" i="50" s="1"/>
  <c r="I2587" i="50" s="1"/>
  <c r="I2585" i="50" s="1"/>
  <c r="H2593" i="50"/>
  <c r="H2591" i="50" s="1"/>
  <c r="H2589" i="50" s="1"/>
  <c r="G2593" i="50"/>
  <c r="F2593" i="50"/>
  <c r="E2593" i="50"/>
  <c r="D2593" i="50"/>
  <c r="D2591" i="50" s="1"/>
  <c r="D2589" i="50" s="1"/>
  <c r="I2592" i="50"/>
  <c r="H2592" i="50"/>
  <c r="H2590" i="50" s="1"/>
  <c r="H2588" i="50" s="1"/>
  <c r="H2586" i="50" s="1"/>
  <c r="H2584" i="50" s="1"/>
  <c r="G2592" i="50"/>
  <c r="G2590" i="50" s="1"/>
  <c r="G2588" i="50" s="1"/>
  <c r="G2586" i="50" s="1"/>
  <c r="G2584" i="50" s="1"/>
  <c r="F2592" i="50"/>
  <c r="D2592" i="50"/>
  <c r="G2591" i="50"/>
  <c r="G2589" i="50" s="1"/>
  <c r="G2587" i="50" s="1"/>
  <c r="G2585" i="50" s="1"/>
  <c r="F2591" i="50"/>
  <c r="I2590" i="50"/>
  <c r="I2588" i="50" s="1"/>
  <c r="I2586" i="50" s="1"/>
  <c r="I2584" i="50" s="1"/>
  <c r="F2590" i="50"/>
  <c r="F2588" i="50" s="1"/>
  <c r="F2586" i="50" s="1"/>
  <c r="F2584" i="50" s="1"/>
  <c r="D2590" i="50"/>
  <c r="F2589" i="50"/>
  <c r="F2587" i="50" s="1"/>
  <c r="F2585" i="50" s="1"/>
  <c r="D2588" i="50"/>
  <c r="D2586" i="50" s="1"/>
  <c r="H2587" i="50"/>
  <c r="H2585" i="50" s="1"/>
  <c r="D2584" i="50"/>
  <c r="C2582" i="50"/>
  <c r="C2581" i="50"/>
  <c r="I2580" i="50"/>
  <c r="H2580" i="50"/>
  <c r="G2580" i="50"/>
  <c r="F2580" i="50"/>
  <c r="E2580" i="50"/>
  <c r="D2580" i="50"/>
  <c r="D2578" i="50" s="1"/>
  <c r="D2576" i="50" s="1"/>
  <c r="I2579" i="50"/>
  <c r="H2579" i="50"/>
  <c r="H2577" i="50" s="1"/>
  <c r="H2575" i="50" s="1"/>
  <c r="H2573" i="50" s="1"/>
  <c r="H2571" i="50" s="1"/>
  <c r="G2579" i="50"/>
  <c r="G2577" i="50" s="1"/>
  <c r="G2575" i="50" s="1"/>
  <c r="G2573" i="50" s="1"/>
  <c r="G2571" i="50" s="1"/>
  <c r="F2579" i="50"/>
  <c r="F2577" i="50" s="1"/>
  <c r="F2575" i="50" s="1"/>
  <c r="F2573" i="50" s="1"/>
  <c r="F2571" i="50" s="1"/>
  <c r="E2579" i="50"/>
  <c r="E2577" i="50" s="1"/>
  <c r="E2575" i="50" s="1"/>
  <c r="E2573" i="50" s="1"/>
  <c r="E2571" i="50" s="1"/>
  <c r="D2579" i="50"/>
  <c r="I2578" i="50"/>
  <c r="I2576" i="50" s="1"/>
  <c r="I2574" i="50" s="1"/>
  <c r="I2572" i="50" s="1"/>
  <c r="H2578" i="50"/>
  <c r="H2576" i="50" s="1"/>
  <c r="H2574" i="50" s="1"/>
  <c r="H2572" i="50" s="1"/>
  <c r="G2578" i="50"/>
  <c r="G2576" i="50" s="1"/>
  <c r="G2574" i="50" s="1"/>
  <c r="G2572" i="50" s="1"/>
  <c r="F2578" i="50"/>
  <c r="I2577" i="50"/>
  <c r="I2575" i="50" s="1"/>
  <c r="I2573" i="50" s="1"/>
  <c r="I2571" i="50" s="1"/>
  <c r="D2577" i="50"/>
  <c r="D2575" i="50" s="1"/>
  <c r="D2573" i="50" s="1"/>
  <c r="D2571" i="50" s="1"/>
  <c r="F2576" i="50"/>
  <c r="F2574" i="50"/>
  <c r="F2572" i="50" s="1"/>
  <c r="C2569" i="50"/>
  <c r="C2568" i="50"/>
  <c r="I2567" i="50"/>
  <c r="H2567" i="50"/>
  <c r="G2567" i="50"/>
  <c r="F2567" i="50"/>
  <c r="E2567" i="50"/>
  <c r="D2567" i="50"/>
  <c r="I2566" i="50"/>
  <c r="I2564" i="50" s="1"/>
  <c r="I2562" i="50" s="1"/>
  <c r="I2560" i="50" s="1"/>
  <c r="I2558" i="50" s="1"/>
  <c r="H2566" i="50"/>
  <c r="H2564" i="50" s="1"/>
  <c r="H2562" i="50" s="1"/>
  <c r="H2560" i="50" s="1"/>
  <c r="H2558" i="50" s="1"/>
  <c r="G2566" i="50"/>
  <c r="G2564" i="50" s="1"/>
  <c r="G2562" i="50" s="1"/>
  <c r="G2560" i="50" s="1"/>
  <c r="G2558" i="50" s="1"/>
  <c r="F2566" i="50"/>
  <c r="E2566" i="50"/>
  <c r="E2564" i="50" s="1"/>
  <c r="E2562" i="50" s="1"/>
  <c r="E2560" i="50" s="1"/>
  <c r="E2558" i="50" s="1"/>
  <c r="D2566" i="50"/>
  <c r="I2565" i="50"/>
  <c r="H2565" i="50"/>
  <c r="G2565" i="50"/>
  <c r="G2563" i="50" s="1"/>
  <c r="F2565" i="50"/>
  <c r="F2563" i="50" s="1"/>
  <c r="F2561" i="50" s="1"/>
  <c r="F2559" i="50" s="1"/>
  <c r="D2565" i="50"/>
  <c r="F2564" i="50"/>
  <c r="F2562" i="50" s="1"/>
  <c r="F2560" i="50" s="1"/>
  <c r="F2558" i="50" s="1"/>
  <c r="D2564" i="50"/>
  <c r="I2563" i="50"/>
  <c r="I2561" i="50" s="1"/>
  <c r="H2563" i="50"/>
  <c r="D2563" i="50"/>
  <c r="H2561" i="50"/>
  <c r="G2561" i="50"/>
  <c r="G2559" i="50" s="1"/>
  <c r="I2559" i="50"/>
  <c r="H2559" i="50"/>
  <c r="D2556" i="50"/>
  <c r="C2556" i="50"/>
  <c r="E2555" i="50"/>
  <c r="E2553" i="50" s="1"/>
  <c r="D2555" i="50"/>
  <c r="C2555" i="50" s="1"/>
  <c r="I2554" i="50"/>
  <c r="H2554" i="50"/>
  <c r="G2554" i="50"/>
  <c r="F2554" i="50"/>
  <c r="E2554" i="50"/>
  <c r="D2554" i="50"/>
  <c r="I2553" i="50"/>
  <c r="H2553" i="50"/>
  <c r="G2553" i="50"/>
  <c r="F2553" i="50"/>
  <c r="E2552" i="50"/>
  <c r="E2551" i="50"/>
  <c r="C2551" i="50"/>
  <c r="I2550" i="50"/>
  <c r="I2548" i="50" s="1"/>
  <c r="H2550" i="50"/>
  <c r="G2550" i="50"/>
  <c r="G2548" i="50" s="1"/>
  <c r="F2550" i="50"/>
  <c r="D2550" i="50"/>
  <c r="I2549" i="50"/>
  <c r="I2547" i="50" s="1"/>
  <c r="H2549" i="50"/>
  <c r="G2549" i="50"/>
  <c r="G2547" i="50" s="1"/>
  <c r="F2549" i="50"/>
  <c r="F2547" i="50" s="1"/>
  <c r="E2549" i="50"/>
  <c r="D2549" i="50"/>
  <c r="H2548" i="50"/>
  <c r="F2548" i="50"/>
  <c r="H2547" i="50"/>
  <c r="C2546" i="50"/>
  <c r="C2545" i="50"/>
  <c r="C2544" i="50"/>
  <c r="C2543" i="50"/>
  <c r="C2542" i="50"/>
  <c r="C2541" i="50"/>
  <c r="I2540" i="50"/>
  <c r="H2540" i="50"/>
  <c r="G2540" i="50"/>
  <c r="F2540" i="50"/>
  <c r="E2540" i="50"/>
  <c r="D2540" i="50"/>
  <c r="I2539" i="50"/>
  <c r="H2539" i="50"/>
  <c r="G2539" i="50"/>
  <c r="F2539" i="50"/>
  <c r="E2539" i="50"/>
  <c r="D2539" i="50"/>
  <c r="C2539" i="50" s="1"/>
  <c r="C2538" i="50"/>
  <c r="C2537" i="50"/>
  <c r="I2536" i="50"/>
  <c r="H2536" i="50"/>
  <c r="G2536" i="50"/>
  <c r="F2536" i="50"/>
  <c r="F2530" i="50" s="1"/>
  <c r="F2528" i="50" s="1"/>
  <c r="E2536" i="50"/>
  <c r="D2536" i="50"/>
  <c r="I2535" i="50"/>
  <c r="H2535" i="50"/>
  <c r="H2529" i="50" s="1"/>
  <c r="G2535" i="50"/>
  <c r="F2535" i="50"/>
  <c r="E2535" i="50"/>
  <c r="D2535" i="50"/>
  <c r="C2534" i="50"/>
  <c r="E2533" i="50"/>
  <c r="C2533" i="50" s="1"/>
  <c r="I2532" i="50"/>
  <c r="I2530" i="50" s="1"/>
  <c r="H2532" i="50"/>
  <c r="G2532" i="50"/>
  <c r="F2532" i="50"/>
  <c r="E2532" i="50"/>
  <c r="E2530" i="50" s="1"/>
  <c r="D2532" i="50"/>
  <c r="I2531" i="50"/>
  <c r="H2531" i="50"/>
  <c r="G2531" i="50"/>
  <c r="F2531" i="50"/>
  <c r="D2531" i="50"/>
  <c r="C2522" i="50"/>
  <c r="C2521" i="50"/>
  <c r="I2520" i="50"/>
  <c r="H2520" i="50"/>
  <c r="G2520" i="50"/>
  <c r="F2520" i="50"/>
  <c r="E2520" i="50"/>
  <c r="D2520" i="50"/>
  <c r="I2519" i="50"/>
  <c r="H2519" i="50"/>
  <c r="G2519" i="50"/>
  <c r="F2519" i="50"/>
  <c r="E2519" i="50"/>
  <c r="C2519" i="50" s="1"/>
  <c r="D2519" i="50"/>
  <c r="C2518" i="50"/>
  <c r="I2517" i="50"/>
  <c r="H2517" i="50"/>
  <c r="G2517" i="50"/>
  <c r="F2517" i="50"/>
  <c r="D2517" i="50"/>
  <c r="I2516" i="50"/>
  <c r="E2516" i="50"/>
  <c r="D2516" i="50"/>
  <c r="D2515" i="50" s="1"/>
  <c r="I2515" i="50"/>
  <c r="I2514" i="50"/>
  <c r="E2512" i="50"/>
  <c r="C2512" i="50" s="1"/>
  <c r="E2511" i="50"/>
  <c r="I2510" i="50"/>
  <c r="H2510" i="50"/>
  <c r="G2510" i="50"/>
  <c r="F2510" i="50"/>
  <c r="D2510" i="50"/>
  <c r="I2509" i="50"/>
  <c r="H2509" i="50"/>
  <c r="G2509" i="50"/>
  <c r="F2509" i="50"/>
  <c r="D2509" i="50"/>
  <c r="E2508" i="50"/>
  <c r="C2508" i="50"/>
  <c r="E2507" i="50"/>
  <c r="C2507" i="50" s="1"/>
  <c r="I2506" i="50"/>
  <c r="H2506" i="50"/>
  <c r="G2506" i="50"/>
  <c r="F2506" i="50"/>
  <c r="C2506" i="50" s="1"/>
  <c r="E2506" i="50"/>
  <c r="D2506" i="50"/>
  <c r="I2505" i="50"/>
  <c r="H2505" i="50"/>
  <c r="G2505" i="50"/>
  <c r="F2505" i="50"/>
  <c r="D2505" i="50"/>
  <c r="C2504" i="50"/>
  <c r="C2503" i="50"/>
  <c r="I2502" i="50"/>
  <c r="H2502" i="50"/>
  <c r="G2502" i="50"/>
  <c r="F2502" i="50"/>
  <c r="E2502" i="50"/>
  <c r="D2502" i="50"/>
  <c r="I2501" i="50"/>
  <c r="H2501" i="50"/>
  <c r="G2501" i="50"/>
  <c r="F2501" i="50"/>
  <c r="E2501" i="50"/>
  <c r="D2501" i="50"/>
  <c r="C2501" i="50"/>
  <c r="C2500" i="50"/>
  <c r="C2499" i="50"/>
  <c r="C2498" i="50"/>
  <c r="I2497" i="50"/>
  <c r="E2497" i="50"/>
  <c r="D2497" i="50"/>
  <c r="I2496" i="50"/>
  <c r="H2496" i="50"/>
  <c r="G2496" i="50"/>
  <c r="F2496" i="50"/>
  <c r="E2496" i="50"/>
  <c r="D2496" i="50"/>
  <c r="D2494" i="50" s="1"/>
  <c r="H2495" i="50"/>
  <c r="G2495" i="50"/>
  <c r="F2495" i="50"/>
  <c r="E2495" i="50"/>
  <c r="D2495" i="50"/>
  <c r="C2483" i="50"/>
  <c r="C2482" i="50"/>
  <c r="C2481" i="50"/>
  <c r="C2480" i="50"/>
  <c r="C2479" i="50"/>
  <c r="C2478" i="50"/>
  <c r="C2477" i="50"/>
  <c r="C2476" i="50" s="1"/>
  <c r="C2475" i="50"/>
  <c r="C2474" i="50" s="1"/>
  <c r="E2474" i="50"/>
  <c r="E2472" i="50" s="1"/>
  <c r="I2473" i="50"/>
  <c r="H2473" i="50"/>
  <c r="G2473" i="50"/>
  <c r="F2473" i="50"/>
  <c r="C2473" i="50" s="1"/>
  <c r="E2473" i="50"/>
  <c r="D2473" i="50"/>
  <c r="I2472" i="50"/>
  <c r="I2462" i="50" s="1"/>
  <c r="H2472" i="50"/>
  <c r="G2472" i="50"/>
  <c r="F2472" i="50"/>
  <c r="D2472" i="50"/>
  <c r="C2471" i="50"/>
  <c r="C2470" i="50"/>
  <c r="I2469" i="50"/>
  <c r="I2463" i="50" s="1"/>
  <c r="H2469" i="50"/>
  <c r="G2469" i="50"/>
  <c r="F2469" i="50"/>
  <c r="E2469" i="50"/>
  <c r="E2463" i="50" s="1"/>
  <c r="D2469" i="50"/>
  <c r="I2468" i="50"/>
  <c r="H2468" i="50"/>
  <c r="G2468" i="50"/>
  <c r="F2468" i="50"/>
  <c r="E2468" i="50"/>
  <c r="D2468" i="50"/>
  <c r="C2468" i="50"/>
  <c r="C2467" i="50"/>
  <c r="C2466" i="50"/>
  <c r="I2465" i="50"/>
  <c r="H2465" i="50"/>
  <c r="H2463" i="50" s="1"/>
  <c r="G2465" i="50"/>
  <c r="F2465" i="50"/>
  <c r="E2465" i="50"/>
  <c r="D2465" i="50"/>
  <c r="C2465" i="50" s="1"/>
  <c r="I2464" i="50"/>
  <c r="H2464" i="50"/>
  <c r="H2462" i="50" s="1"/>
  <c r="G2464" i="50"/>
  <c r="F2464" i="50"/>
  <c r="E2464" i="50"/>
  <c r="D2464" i="50"/>
  <c r="C2461" i="50"/>
  <c r="C2460" i="50"/>
  <c r="I2459" i="50"/>
  <c r="H2459" i="50"/>
  <c r="G2459" i="50"/>
  <c r="F2459" i="50"/>
  <c r="E2459" i="50"/>
  <c r="D2459" i="50"/>
  <c r="I2458" i="50"/>
  <c r="H2458" i="50"/>
  <c r="H2432" i="50" s="1"/>
  <c r="H2430" i="50" s="1"/>
  <c r="H2428" i="50" s="1"/>
  <c r="H2426" i="50" s="1"/>
  <c r="H2424" i="50" s="1"/>
  <c r="G2458" i="50"/>
  <c r="F2458" i="50"/>
  <c r="E2458" i="50"/>
  <c r="D2458" i="50"/>
  <c r="C2458" i="50" s="1"/>
  <c r="C2457" i="50"/>
  <c r="C2456" i="50"/>
  <c r="I2455" i="50"/>
  <c r="H2455" i="50"/>
  <c r="H2433" i="50" s="1"/>
  <c r="H2431" i="50" s="1"/>
  <c r="H2429" i="50" s="1"/>
  <c r="H2427" i="50" s="1"/>
  <c r="H2425" i="50" s="1"/>
  <c r="G2455" i="50"/>
  <c r="F2455" i="50"/>
  <c r="E2455" i="50"/>
  <c r="D2455" i="50"/>
  <c r="I2454" i="50"/>
  <c r="H2454" i="50"/>
  <c r="G2454" i="50"/>
  <c r="G2432" i="50" s="1"/>
  <c r="F2454" i="50"/>
  <c r="E2454" i="50"/>
  <c r="D2454" i="50"/>
  <c r="C2453" i="50"/>
  <c r="C2452" i="50"/>
  <c r="C2451" i="50"/>
  <c r="C2450" i="50"/>
  <c r="C2449" i="50"/>
  <c r="C2448" i="50"/>
  <c r="C2447" i="50"/>
  <c r="C2446" i="50"/>
  <c r="C2445" i="50"/>
  <c r="C2444" i="50"/>
  <c r="C2443" i="50"/>
  <c r="C2442" i="50"/>
  <c r="E2441" i="50"/>
  <c r="E2435" i="50" s="1"/>
  <c r="C2441" i="50"/>
  <c r="E2440" i="50"/>
  <c r="C2440" i="50" s="1"/>
  <c r="C2439" i="50"/>
  <c r="C2438" i="50"/>
  <c r="C2437" i="50"/>
  <c r="C2436" i="50"/>
  <c r="I2435" i="50"/>
  <c r="H2435" i="50"/>
  <c r="G2435" i="50"/>
  <c r="G2433" i="50" s="1"/>
  <c r="F2435" i="50"/>
  <c r="D2435" i="50"/>
  <c r="I2434" i="50"/>
  <c r="H2434" i="50"/>
  <c r="G2434" i="50"/>
  <c r="F2434" i="50"/>
  <c r="E2434" i="50"/>
  <c r="E2432" i="50" s="1"/>
  <c r="D2434" i="50"/>
  <c r="C2434" i="50" s="1"/>
  <c r="I2433" i="50"/>
  <c r="C2422" i="50"/>
  <c r="C2421" i="50"/>
  <c r="E2420" i="50"/>
  <c r="E2414" i="50" s="1"/>
  <c r="E2419" i="50"/>
  <c r="E2413" i="50" s="1"/>
  <c r="C2419" i="50"/>
  <c r="C2418" i="50"/>
  <c r="C2417" i="50"/>
  <c r="D2416" i="50"/>
  <c r="C2416" i="50" s="1"/>
  <c r="I2415" i="50"/>
  <c r="I2414" i="50"/>
  <c r="H2414" i="50"/>
  <c r="G2414" i="50"/>
  <c r="F2414" i="50"/>
  <c r="H2413" i="50"/>
  <c r="G2413" i="50"/>
  <c r="F2413" i="50"/>
  <c r="C2412" i="50"/>
  <c r="C2411" i="50"/>
  <c r="C2410" i="50"/>
  <c r="E2409" i="50"/>
  <c r="C2409" i="50" s="1"/>
  <c r="I2408" i="50"/>
  <c r="H2408" i="50"/>
  <c r="G2408" i="50"/>
  <c r="F2408" i="50"/>
  <c r="E2408" i="50"/>
  <c r="D2408" i="50"/>
  <c r="C2408" i="50" s="1"/>
  <c r="I2407" i="50"/>
  <c r="H2407" i="50"/>
  <c r="G2407" i="50"/>
  <c r="F2407" i="50"/>
  <c r="E2407" i="50"/>
  <c r="D2407" i="50"/>
  <c r="C2406" i="50"/>
  <c r="C2405" i="50"/>
  <c r="C2404" i="50"/>
  <c r="C2403" i="50"/>
  <c r="C2402" i="50"/>
  <c r="C2401" i="50"/>
  <c r="C2400" i="50"/>
  <c r="E2399" i="50"/>
  <c r="E2397" i="50" s="1"/>
  <c r="D2399" i="50"/>
  <c r="I2398" i="50"/>
  <c r="H2398" i="50"/>
  <c r="G2398" i="50"/>
  <c r="F2398" i="50"/>
  <c r="C2398" i="50" s="1"/>
  <c r="E2398" i="50"/>
  <c r="D2398" i="50"/>
  <c r="I2397" i="50"/>
  <c r="H2397" i="50"/>
  <c r="G2397" i="50"/>
  <c r="F2397" i="50"/>
  <c r="C2396" i="50"/>
  <c r="C2395" i="50"/>
  <c r="I2394" i="50"/>
  <c r="D2394" i="50"/>
  <c r="E2393" i="50"/>
  <c r="I2392" i="50"/>
  <c r="E2392" i="50"/>
  <c r="I2391" i="50"/>
  <c r="E2391" i="50"/>
  <c r="E2390" i="50"/>
  <c r="E2389" i="50"/>
  <c r="H2388" i="50"/>
  <c r="G2388" i="50"/>
  <c r="F2388" i="50"/>
  <c r="H2387" i="50"/>
  <c r="G2387" i="50"/>
  <c r="F2387" i="50"/>
  <c r="C2386" i="50"/>
  <c r="C2385" i="50"/>
  <c r="C2384" i="50"/>
  <c r="C2383" i="50"/>
  <c r="C2382" i="50"/>
  <c r="C2381" i="50"/>
  <c r="I2380" i="50"/>
  <c r="H2380" i="50"/>
  <c r="G2380" i="50"/>
  <c r="F2380" i="50"/>
  <c r="E2380" i="50"/>
  <c r="D2380" i="50"/>
  <c r="I2379" i="50"/>
  <c r="H2379" i="50"/>
  <c r="G2379" i="50"/>
  <c r="F2379" i="50"/>
  <c r="C2379" i="50" s="1"/>
  <c r="E2379" i="50"/>
  <c r="D2379" i="50"/>
  <c r="E2376" i="50"/>
  <c r="C2376" i="50" s="1"/>
  <c r="E2375" i="50"/>
  <c r="C2375" i="50"/>
  <c r="E2374" i="50"/>
  <c r="C2374" i="50" s="1"/>
  <c r="E2373" i="50"/>
  <c r="C2373" i="50"/>
  <c r="I2372" i="50"/>
  <c r="H2372" i="50"/>
  <c r="G2372" i="50"/>
  <c r="F2372" i="50"/>
  <c r="D2372" i="50"/>
  <c r="I2371" i="50"/>
  <c r="H2371" i="50"/>
  <c r="G2371" i="50"/>
  <c r="F2371" i="50"/>
  <c r="E2371" i="50"/>
  <c r="D2371" i="50"/>
  <c r="C2371" i="50"/>
  <c r="C2370" i="50"/>
  <c r="C2369" i="50"/>
  <c r="C2368" i="50"/>
  <c r="C2367" i="50"/>
  <c r="I2366" i="50"/>
  <c r="H2366" i="50"/>
  <c r="G2366" i="50"/>
  <c r="F2366" i="50"/>
  <c r="C2366" i="50" s="1"/>
  <c r="E2366" i="50"/>
  <c r="D2366" i="50"/>
  <c r="I2365" i="50"/>
  <c r="H2365" i="50"/>
  <c r="G2365" i="50"/>
  <c r="F2365" i="50"/>
  <c r="E2365" i="50"/>
  <c r="D2365" i="50"/>
  <c r="C2364" i="50"/>
  <c r="C2363" i="50"/>
  <c r="E2362" i="50"/>
  <c r="D2361" i="50"/>
  <c r="E2360" i="50"/>
  <c r="C2360" i="50"/>
  <c r="E2359" i="50"/>
  <c r="E2355" i="50" s="1"/>
  <c r="I2358" i="50"/>
  <c r="C2358" i="50"/>
  <c r="I2357" i="50"/>
  <c r="C2357" i="50" s="1"/>
  <c r="I2356" i="50"/>
  <c r="H2356" i="50"/>
  <c r="G2356" i="50"/>
  <c r="F2356" i="50"/>
  <c r="E2356" i="50"/>
  <c r="D2356" i="50"/>
  <c r="C2356" i="50" s="1"/>
  <c r="H2355" i="50"/>
  <c r="G2355" i="50"/>
  <c r="F2355" i="50"/>
  <c r="D2355" i="50"/>
  <c r="C2354" i="50"/>
  <c r="C2353" i="50"/>
  <c r="C2352" i="50"/>
  <c r="C2351" i="50"/>
  <c r="C2350" i="50"/>
  <c r="I2349" i="50"/>
  <c r="C2349" i="50" s="1"/>
  <c r="D2349" i="50"/>
  <c r="C2348" i="50"/>
  <c r="I2347" i="50"/>
  <c r="E2347" i="50"/>
  <c r="C2346" i="50"/>
  <c r="E2345" i="50"/>
  <c r="D2345" i="50"/>
  <c r="C2345" i="50"/>
  <c r="I2344" i="50"/>
  <c r="H2344" i="50"/>
  <c r="G2344" i="50"/>
  <c r="F2344" i="50"/>
  <c r="E2344" i="50"/>
  <c r="D2344" i="50"/>
  <c r="H2343" i="50"/>
  <c r="G2343" i="50"/>
  <c r="F2343" i="50"/>
  <c r="D2343" i="50"/>
  <c r="D2341" i="50" s="1"/>
  <c r="I2331" i="50"/>
  <c r="C2331" i="50" s="1"/>
  <c r="I2330" i="50"/>
  <c r="C2330" i="50"/>
  <c r="I2329" i="50"/>
  <c r="C2329" i="50" s="1"/>
  <c r="I2328" i="50"/>
  <c r="C2328" i="50" s="1"/>
  <c r="C2327" i="50"/>
  <c r="I2326" i="50"/>
  <c r="C2326" i="50" s="1"/>
  <c r="H2325" i="50"/>
  <c r="G2325" i="50"/>
  <c r="F2325" i="50"/>
  <c r="F2323" i="50" s="1"/>
  <c r="F2321" i="50" s="1"/>
  <c r="F2319" i="50" s="1"/>
  <c r="E2325" i="50"/>
  <c r="D2325" i="50"/>
  <c r="H2324" i="50"/>
  <c r="G2324" i="50"/>
  <c r="F2324" i="50"/>
  <c r="E2324" i="50"/>
  <c r="D2324" i="50"/>
  <c r="D2323" i="50"/>
  <c r="D2321" i="50" s="1"/>
  <c r="D2319" i="50" s="1"/>
  <c r="H2322" i="50"/>
  <c r="H2320" i="50" s="1"/>
  <c r="H2318" i="50" s="1"/>
  <c r="G2322" i="50"/>
  <c r="F2322" i="50"/>
  <c r="E2322" i="50"/>
  <c r="E2320" i="50" s="1"/>
  <c r="E2318" i="50" s="1"/>
  <c r="D2322" i="50"/>
  <c r="G2320" i="50"/>
  <c r="G2318" i="50" s="1"/>
  <c r="F2320" i="50"/>
  <c r="F2318" i="50" s="1"/>
  <c r="D2304" i="50"/>
  <c r="C2292" i="50"/>
  <c r="D2291" i="50"/>
  <c r="C2291" i="50" s="1"/>
  <c r="I2290" i="50"/>
  <c r="H2290" i="50"/>
  <c r="G2290" i="50"/>
  <c r="F2290" i="50"/>
  <c r="E2290" i="50"/>
  <c r="E2288" i="50" s="1"/>
  <c r="D2290" i="50"/>
  <c r="I2289" i="50"/>
  <c r="I2287" i="50" s="1"/>
  <c r="H2289" i="50"/>
  <c r="G2289" i="50"/>
  <c r="F2289" i="50"/>
  <c r="E2289" i="50"/>
  <c r="D2289" i="50"/>
  <c r="I2288" i="50"/>
  <c r="H2288" i="50"/>
  <c r="G2288" i="50"/>
  <c r="G2286" i="50" s="1"/>
  <c r="G2284" i="50" s="1"/>
  <c r="F2288" i="50"/>
  <c r="F2286" i="50" s="1"/>
  <c r="F2284" i="50" s="1"/>
  <c r="H2287" i="50"/>
  <c r="H2285" i="50" s="1"/>
  <c r="H2283" i="50" s="1"/>
  <c r="F2287" i="50"/>
  <c r="E2287" i="50"/>
  <c r="D2287" i="50"/>
  <c r="D2285" i="50" s="1"/>
  <c r="D2283" i="50" s="1"/>
  <c r="I2286" i="50"/>
  <c r="I2284" i="50" s="1"/>
  <c r="H2286" i="50"/>
  <c r="H2284" i="50" s="1"/>
  <c r="F2285" i="50"/>
  <c r="E2285" i="50"/>
  <c r="F2283" i="50"/>
  <c r="E2283" i="50"/>
  <c r="G2281" i="50"/>
  <c r="E2281" i="50"/>
  <c r="C2281" i="50"/>
  <c r="D2280" i="50"/>
  <c r="I2279" i="50"/>
  <c r="H2279" i="50"/>
  <c r="H2264" i="50" s="1"/>
  <c r="H2262" i="50" s="1"/>
  <c r="H2260" i="50" s="1"/>
  <c r="H2258" i="50" s="1"/>
  <c r="G2279" i="50"/>
  <c r="G2264" i="50" s="1"/>
  <c r="G2262" i="50" s="1"/>
  <c r="G2260" i="50" s="1"/>
  <c r="F2279" i="50"/>
  <c r="E2279" i="50"/>
  <c r="D2279" i="50"/>
  <c r="D2277" i="50" s="1"/>
  <c r="D2275" i="50" s="1"/>
  <c r="D2273" i="50" s="1"/>
  <c r="I2278" i="50"/>
  <c r="H2278" i="50"/>
  <c r="H2276" i="50" s="1"/>
  <c r="H2274" i="50" s="1"/>
  <c r="H2272" i="50" s="1"/>
  <c r="G2278" i="50"/>
  <c r="F2278" i="50"/>
  <c r="F2263" i="50" s="1"/>
  <c r="F2261" i="50" s="1"/>
  <c r="F2259" i="50" s="1"/>
  <c r="F2257" i="50" s="1"/>
  <c r="E2278" i="50"/>
  <c r="I2277" i="50"/>
  <c r="H2277" i="50"/>
  <c r="H2275" i="50" s="1"/>
  <c r="H2273" i="50" s="1"/>
  <c r="G2277" i="50"/>
  <c r="G2275" i="50" s="1"/>
  <c r="G2273" i="50" s="1"/>
  <c r="G2276" i="50"/>
  <c r="F2276" i="50"/>
  <c r="F2274" i="50" s="1"/>
  <c r="F2272" i="50" s="1"/>
  <c r="I2275" i="50"/>
  <c r="I2273" i="50" s="1"/>
  <c r="G2274" i="50"/>
  <c r="G2272" i="50" s="1"/>
  <c r="C2270" i="50"/>
  <c r="C2269" i="50"/>
  <c r="I2268" i="50"/>
  <c r="H2268" i="50"/>
  <c r="G2268" i="50"/>
  <c r="F2268" i="50"/>
  <c r="F2266" i="50" s="1"/>
  <c r="E2268" i="50"/>
  <c r="D2268" i="50"/>
  <c r="D2266" i="50" s="1"/>
  <c r="I2267" i="50"/>
  <c r="H2267" i="50"/>
  <c r="G2267" i="50"/>
  <c r="F2267" i="50"/>
  <c r="F2265" i="50" s="1"/>
  <c r="E2267" i="50"/>
  <c r="E2265" i="50" s="1"/>
  <c r="D2267" i="50"/>
  <c r="I2266" i="50"/>
  <c r="H2266" i="50"/>
  <c r="G2266" i="50"/>
  <c r="E2266" i="50"/>
  <c r="I2265" i="50"/>
  <c r="H2265" i="50"/>
  <c r="G2265" i="50"/>
  <c r="I2264" i="50"/>
  <c r="I2262" i="50" s="1"/>
  <c r="I2260" i="50" s="1"/>
  <c r="I2258" i="50" s="1"/>
  <c r="H2263" i="50"/>
  <c r="H2261" i="50"/>
  <c r="H2259" i="50" s="1"/>
  <c r="H2257" i="50" s="1"/>
  <c r="C2254" i="50"/>
  <c r="C2253" i="50"/>
  <c r="C2252" i="50"/>
  <c r="C2251" i="50"/>
  <c r="C2250" i="50"/>
  <c r="C2249" i="50"/>
  <c r="C2248" i="50"/>
  <c r="C2247" i="50"/>
  <c r="C2246" i="50"/>
  <c r="C2245" i="50"/>
  <c r="C2244" i="50"/>
  <c r="C2243" i="50"/>
  <c r="C2242" i="50"/>
  <c r="C2241" i="50"/>
  <c r="C2240" i="50"/>
  <c r="C2239" i="50"/>
  <c r="C2238" i="50"/>
  <c r="C2237" i="50"/>
  <c r="C2236" i="50"/>
  <c r="C2235" i="50"/>
  <c r="C2234" i="50"/>
  <c r="C2233" i="50"/>
  <c r="C2232" i="50"/>
  <c r="C2231" i="50"/>
  <c r="C2230" i="50"/>
  <c r="C2229" i="50"/>
  <c r="C2228" i="50"/>
  <c r="I2227" i="50"/>
  <c r="H2227" i="50"/>
  <c r="H2189" i="50" s="1"/>
  <c r="H2187" i="50" s="1"/>
  <c r="H2185" i="50" s="1"/>
  <c r="H2183" i="50" s="1"/>
  <c r="H2181" i="50" s="1"/>
  <c r="H2179" i="50" s="1"/>
  <c r="G2227" i="50"/>
  <c r="G2189" i="50" s="1"/>
  <c r="G2187" i="50" s="1"/>
  <c r="F2227" i="50"/>
  <c r="D2227" i="50"/>
  <c r="C2226" i="50"/>
  <c r="I2225" i="50"/>
  <c r="D2225" i="50"/>
  <c r="C2224" i="50"/>
  <c r="I2223" i="50"/>
  <c r="D2223" i="50"/>
  <c r="C2223" i="50" s="1"/>
  <c r="I2222" i="50"/>
  <c r="I2190" i="50" s="1"/>
  <c r="I2188" i="50" s="1"/>
  <c r="I2186" i="50" s="1"/>
  <c r="D2222" i="50"/>
  <c r="I2221" i="50"/>
  <c r="D2220" i="50"/>
  <c r="C2220" i="50" s="1"/>
  <c r="D2219" i="50"/>
  <c r="C2219" i="50" s="1"/>
  <c r="C2218" i="50"/>
  <c r="I2217" i="50"/>
  <c r="E2217" i="50"/>
  <c r="D2217" i="50"/>
  <c r="C2216" i="50"/>
  <c r="I2215" i="50"/>
  <c r="C2215" i="50" s="1"/>
  <c r="D2215" i="50"/>
  <c r="C2214" i="50"/>
  <c r="I2213" i="50"/>
  <c r="C2213" i="50" s="1"/>
  <c r="D2213" i="50"/>
  <c r="C2212" i="50"/>
  <c r="E2211" i="50"/>
  <c r="D2211" i="50"/>
  <c r="C2210" i="50"/>
  <c r="C2209" i="50"/>
  <c r="C2208" i="50"/>
  <c r="D2207" i="50"/>
  <c r="C2207" i="50" s="1"/>
  <c r="C2206" i="50"/>
  <c r="C2205" i="50"/>
  <c r="C2204" i="50"/>
  <c r="I2203" i="50"/>
  <c r="D2203" i="50"/>
  <c r="C2203" i="50"/>
  <c r="C2202" i="50"/>
  <c r="C2201" i="50"/>
  <c r="C2200" i="50"/>
  <c r="I2199" i="50"/>
  <c r="D2199" i="50"/>
  <c r="C2199" i="50" s="1"/>
  <c r="C2198" i="50"/>
  <c r="D2197" i="50"/>
  <c r="C2197" i="50"/>
  <c r="C2196" i="50"/>
  <c r="C2195" i="50"/>
  <c r="C2194" i="50"/>
  <c r="D2193" i="50"/>
  <c r="C2193" i="50"/>
  <c r="C2192" i="50"/>
  <c r="D2191" i="50"/>
  <c r="C2191" i="50"/>
  <c r="H2190" i="50"/>
  <c r="H2188" i="50" s="1"/>
  <c r="H2186" i="50" s="1"/>
  <c r="H2184" i="50" s="1"/>
  <c r="H2182" i="50" s="1"/>
  <c r="H2180" i="50" s="1"/>
  <c r="G2190" i="50"/>
  <c r="F2190" i="50"/>
  <c r="E2190" i="50"/>
  <c r="D2190" i="50"/>
  <c r="D2188" i="50" s="1"/>
  <c r="G2188" i="50"/>
  <c r="F2188" i="50"/>
  <c r="E2188" i="50"/>
  <c r="G2186" i="50"/>
  <c r="G2184" i="50" s="1"/>
  <c r="G2182" i="50" s="1"/>
  <c r="G2180" i="50" s="1"/>
  <c r="I2184" i="50"/>
  <c r="I2182" i="50" s="1"/>
  <c r="I2180" i="50" s="1"/>
  <c r="C2177" i="50"/>
  <c r="C2176" i="50"/>
  <c r="I2175" i="50"/>
  <c r="H2175" i="50"/>
  <c r="G2175" i="50"/>
  <c r="F2175" i="50"/>
  <c r="E2175" i="50"/>
  <c r="D2175" i="50"/>
  <c r="I2174" i="50"/>
  <c r="H2174" i="50"/>
  <c r="G2174" i="50"/>
  <c r="F2174" i="50"/>
  <c r="E2174" i="50"/>
  <c r="C2174" i="50" s="1"/>
  <c r="D2174" i="50"/>
  <c r="E2173" i="50"/>
  <c r="C2173" i="50"/>
  <c r="E2172" i="50"/>
  <c r="I2171" i="50"/>
  <c r="E2171" i="50"/>
  <c r="C2171" i="50" s="1"/>
  <c r="I2170" i="50"/>
  <c r="I2168" i="50" s="1"/>
  <c r="E2170" i="50"/>
  <c r="D2170" i="50"/>
  <c r="I2169" i="50"/>
  <c r="H2169" i="50"/>
  <c r="G2169" i="50"/>
  <c r="G2167" i="50" s="1"/>
  <c r="G2165" i="50" s="1"/>
  <c r="G2163" i="50" s="1"/>
  <c r="G2161" i="50" s="1"/>
  <c r="F2169" i="50"/>
  <c r="F2167" i="50" s="1"/>
  <c r="F2165" i="50" s="1"/>
  <c r="F2163" i="50" s="1"/>
  <c r="F2161" i="50" s="1"/>
  <c r="D2169" i="50"/>
  <c r="H2168" i="50"/>
  <c r="H2166" i="50" s="1"/>
  <c r="H2164" i="50" s="1"/>
  <c r="G2168" i="50"/>
  <c r="G2166" i="50" s="1"/>
  <c r="G2164" i="50" s="1"/>
  <c r="G2162" i="50" s="1"/>
  <c r="G2160" i="50" s="1"/>
  <c r="F2168" i="50"/>
  <c r="D2168" i="50"/>
  <c r="I2167" i="50"/>
  <c r="I2165" i="50" s="1"/>
  <c r="I2163" i="50" s="1"/>
  <c r="I2161" i="50" s="1"/>
  <c r="H2167" i="50"/>
  <c r="H2165" i="50" s="1"/>
  <c r="H2163" i="50" s="1"/>
  <c r="H2161" i="50" s="1"/>
  <c r="F2166" i="50"/>
  <c r="F2164" i="50" s="1"/>
  <c r="F2162" i="50" s="1"/>
  <c r="F2160" i="50" s="1"/>
  <c r="D2166" i="50"/>
  <c r="D2164" i="50" s="1"/>
  <c r="H2162" i="50"/>
  <c r="H2160" i="50" s="1"/>
  <c r="C2159" i="50"/>
  <c r="C2158" i="50"/>
  <c r="C2157" i="50"/>
  <c r="C2156" i="50"/>
  <c r="C2155" i="50"/>
  <c r="C2154" i="50"/>
  <c r="C2153" i="50"/>
  <c r="C2152" i="50"/>
  <c r="C2151" i="50"/>
  <c r="C2150" i="50"/>
  <c r="I2149" i="50"/>
  <c r="H2149" i="50"/>
  <c r="G2149" i="50"/>
  <c r="F2149" i="50"/>
  <c r="E2149" i="50"/>
  <c r="D2149" i="50"/>
  <c r="I2148" i="50"/>
  <c r="H2148" i="50"/>
  <c r="G2148" i="50"/>
  <c r="F2148" i="50"/>
  <c r="E2148" i="50"/>
  <c r="D2148" i="50"/>
  <c r="C2147" i="50"/>
  <c r="I2146" i="50"/>
  <c r="H2146" i="50"/>
  <c r="H2144" i="50" s="1"/>
  <c r="E2146" i="50"/>
  <c r="I2145" i="50"/>
  <c r="H2145" i="50"/>
  <c r="G2145" i="50"/>
  <c r="F2145" i="50"/>
  <c r="E2145" i="50"/>
  <c r="D2145" i="50"/>
  <c r="I2144" i="50"/>
  <c r="G2144" i="50"/>
  <c r="F2144" i="50"/>
  <c r="D2144" i="50"/>
  <c r="C2143" i="50"/>
  <c r="C2142" i="50"/>
  <c r="E2141" i="50"/>
  <c r="C2141" i="50"/>
  <c r="E2140" i="50"/>
  <c r="C2140" i="50" s="1"/>
  <c r="E2139" i="50"/>
  <c r="C2139" i="50"/>
  <c r="E2138" i="50"/>
  <c r="E2137" i="50"/>
  <c r="C2137" i="50" s="1"/>
  <c r="E2136" i="50"/>
  <c r="C2136" i="50" s="1"/>
  <c r="C2135" i="50"/>
  <c r="C2134" i="50"/>
  <c r="C2133" i="50"/>
  <c r="C2132" i="50"/>
  <c r="C2131" i="50"/>
  <c r="C2130" i="50"/>
  <c r="C2129" i="50"/>
  <c r="C2128" i="50"/>
  <c r="C2127" i="50"/>
  <c r="C2126" i="50"/>
  <c r="C2125" i="50"/>
  <c r="C2124" i="50"/>
  <c r="C2123" i="50"/>
  <c r="C2122" i="50"/>
  <c r="C2121" i="50"/>
  <c r="C2120" i="50"/>
  <c r="C2119" i="50"/>
  <c r="C2118" i="50"/>
  <c r="C2117" i="50"/>
  <c r="C2116" i="50"/>
  <c r="C2115" i="50"/>
  <c r="C2114" i="50"/>
  <c r="C2113" i="50"/>
  <c r="C2112" i="50"/>
  <c r="C2111" i="50"/>
  <c r="C2110" i="50"/>
  <c r="I2109" i="50"/>
  <c r="H2109" i="50"/>
  <c r="G2109" i="50"/>
  <c r="F2109" i="50"/>
  <c r="F2107" i="50" s="1"/>
  <c r="F2105" i="50" s="1"/>
  <c r="F2103" i="50" s="1"/>
  <c r="F2101" i="50" s="1"/>
  <c r="E2109" i="50"/>
  <c r="D2109" i="50"/>
  <c r="I2108" i="50"/>
  <c r="H2108" i="50"/>
  <c r="G2108" i="50"/>
  <c r="F2108" i="50"/>
  <c r="F2106" i="50" s="1"/>
  <c r="F2104" i="50" s="1"/>
  <c r="D2108" i="50"/>
  <c r="H2107" i="50"/>
  <c r="H2105" i="50"/>
  <c r="H2103" i="50" s="1"/>
  <c r="H2101" i="50" s="1"/>
  <c r="H2099" i="50" s="1"/>
  <c r="F2102" i="50"/>
  <c r="F2100" i="50" s="1"/>
  <c r="C2096" i="50"/>
  <c r="D2095" i="50"/>
  <c r="C2095" i="50" s="1"/>
  <c r="C2094" i="50"/>
  <c r="D2093" i="50"/>
  <c r="C2093" i="50" s="1"/>
  <c r="I2092" i="50"/>
  <c r="H2092" i="50"/>
  <c r="G2092" i="50"/>
  <c r="F2092" i="50"/>
  <c r="E2092" i="50"/>
  <c r="D2092" i="50"/>
  <c r="I2091" i="50"/>
  <c r="H2091" i="50"/>
  <c r="G2091" i="50"/>
  <c r="F2091" i="50"/>
  <c r="E2091" i="50"/>
  <c r="E2090" i="50"/>
  <c r="C2090" i="50"/>
  <c r="E2089" i="50"/>
  <c r="C2089" i="50" s="1"/>
  <c r="D2088" i="50"/>
  <c r="C2088" i="50"/>
  <c r="D2087" i="50"/>
  <c r="I2086" i="50"/>
  <c r="H2086" i="50"/>
  <c r="H2066" i="50" s="1"/>
  <c r="H2064" i="50" s="1"/>
  <c r="H2062" i="50" s="1"/>
  <c r="H2060" i="50" s="1"/>
  <c r="H2058" i="50" s="1"/>
  <c r="G2086" i="50"/>
  <c r="G2066" i="50" s="1"/>
  <c r="G2064" i="50" s="1"/>
  <c r="G2062" i="50" s="1"/>
  <c r="G2060" i="50" s="1"/>
  <c r="G2058" i="50" s="1"/>
  <c r="F2086" i="50"/>
  <c r="E2086" i="50"/>
  <c r="D2086" i="50"/>
  <c r="C2086" i="50" s="1"/>
  <c r="I2085" i="50"/>
  <c r="H2085" i="50"/>
  <c r="G2085" i="50"/>
  <c r="F2085" i="50"/>
  <c r="F2065" i="50" s="1"/>
  <c r="F2063" i="50" s="1"/>
  <c r="F2061" i="50" s="1"/>
  <c r="F2059" i="50" s="1"/>
  <c r="F2057" i="50" s="1"/>
  <c r="C2084" i="50"/>
  <c r="C2083" i="50"/>
  <c r="C2082" i="50"/>
  <c r="C2081" i="50"/>
  <c r="C2080" i="50"/>
  <c r="C2079" i="50"/>
  <c r="C2078" i="50"/>
  <c r="C2077" i="50"/>
  <c r="C2076" i="50"/>
  <c r="C2075" i="50"/>
  <c r="C2074" i="50"/>
  <c r="C2073" i="50"/>
  <c r="C2072" i="50"/>
  <c r="C2071" i="50"/>
  <c r="C2070" i="50"/>
  <c r="C2069" i="50"/>
  <c r="I2068" i="50"/>
  <c r="H2068" i="50"/>
  <c r="G2068" i="50"/>
  <c r="F2068" i="50"/>
  <c r="E2068" i="50"/>
  <c r="E2066" i="50" s="1"/>
  <c r="E2064" i="50" s="1"/>
  <c r="E2062" i="50" s="1"/>
  <c r="E2060" i="50" s="1"/>
  <c r="E2058" i="50" s="1"/>
  <c r="D2068" i="50"/>
  <c r="I2067" i="50"/>
  <c r="H2067" i="50"/>
  <c r="G2067" i="50"/>
  <c r="F2067" i="50"/>
  <c r="E2067" i="50"/>
  <c r="D2067" i="50"/>
  <c r="F2066" i="50"/>
  <c r="F2064" i="50"/>
  <c r="F2062" i="50" s="1"/>
  <c r="F2060" i="50" s="1"/>
  <c r="F2058" i="50" s="1"/>
  <c r="C2055" i="50"/>
  <c r="C2054" i="50"/>
  <c r="C2053" i="50"/>
  <c r="C2052" i="50"/>
  <c r="I2051" i="50"/>
  <c r="H2051" i="50"/>
  <c r="G2051" i="50"/>
  <c r="F2051" i="50"/>
  <c r="E2051" i="50"/>
  <c r="D2051" i="50"/>
  <c r="I2050" i="50"/>
  <c r="H2050" i="50"/>
  <c r="G2050" i="50"/>
  <c r="F2050" i="50"/>
  <c r="E2050" i="50"/>
  <c r="D2050" i="50"/>
  <c r="E2049" i="50"/>
  <c r="E2048" i="50"/>
  <c r="C2047" i="50"/>
  <c r="C2046" i="50"/>
  <c r="I2045" i="50"/>
  <c r="C2045" i="50"/>
  <c r="I2044" i="50"/>
  <c r="I2042" i="50" s="1"/>
  <c r="C2044" i="50"/>
  <c r="I2043" i="50"/>
  <c r="H2043" i="50"/>
  <c r="G2043" i="50"/>
  <c r="F2043" i="50"/>
  <c r="D2043" i="50"/>
  <c r="H2042" i="50"/>
  <c r="G2042" i="50"/>
  <c r="F2042" i="50"/>
  <c r="D2042" i="50"/>
  <c r="C2041" i="50"/>
  <c r="C2040" i="50"/>
  <c r="I2039" i="50"/>
  <c r="H2039" i="50"/>
  <c r="G2039" i="50"/>
  <c r="F2039" i="50"/>
  <c r="E2039" i="50"/>
  <c r="D2039" i="50"/>
  <c r="I2038" i="50"/>
  <c r="H2038" i="50"/>
  <c r="G2038" i="50"/>
  <c r="F2038" i="50"/>
  <c r="E2038" i="50"/>
  <c r="D2038" i="50"/>
  <c r="C2038" i="50" s="1"/>
  <c r="C2037" i="50"/>
  <c r="C2036" i="50"/>
  <c r="C2035" i="50"/>
  <c r="C2034" i="50"/>
  <c r="C2033" i="50"/>
  <c r="C2032" i="50"/>
  <c r="C2031" i="50"/>
  <c r="C2030" i="50"/>
  <c r="C2029" i="50"/>
  <c r="C2028" i="50"/>
  <c r="C2027" i="50"/>
  <c r="C2026" i="50"/>
  <c r="I2025" i="50"/>
  <c r="H2025" i="50"/>
  <c r="G2025" i="50"/>
  <c r="F2025" i="50"/>
  <c r="E2025" i="50"/>
  <c r="D2025" i="50"/>
  <c r="I2024" i="50"/>
  <c r="H2024" i="50"/>
  <c r="G2024" i="50"/>
  <c r="F2024" i="50"/>
  <c r="E2024" i="50"/>
  <c r="D2024" i="50"/>
  <c r="C2024" i="50" s="1"/>
  <c r="C2023" i="50"/>
  <c r="C2022" i="50"/>
  <c r="C2021" i="50"/>
  <c r="C2020" i="50"/>
  <c r="C2019" i="50"/>
  <c r="C2018" i="50"/>
  <c r="C2017" i="50"/>
  <c r="C2016" i="50"/>
  <c r="C2015" i="50"/>
  <c r="C2014" i="50"/>
  <c r="C2013" i="50"/>
  <c r="C2012" i="50"/>
  <c r="C2011" i="50"/>
  <c r="I2010" i="50"/>
  <c r="H2010" i="50"/>
  <c r="G2010" i="50"/>
  <c r="C2010" i="50" s="1"/>
  <c r="F2010" i="50"/>
  <c r="D2010" i="50"/>
  <c r="C2009" i="50"/>
  <c r="C2008" i="50" s="1"/>
  <c r="I2008" i="50"/>
  <c r="H2008" i="50"/>
  <c r="G2008" i="50"/>
  <c r="F2008" i="50"/>
  <c r="D2008" i="50"/>
  <c r="C2007" i="50"/>
  <c r="I2006" i="50"/>
  <c r="I2002" i="50" s="1"/>
  <c r="H2006" i="50"/>
  <c r="H2002" i="50" s="1"/>
  <c r="G2006" i="50"/>
  <c r="F2006" i="50"/>
  <c r="D2006" i="50"/>
  <c r="D2002" i="50" s="1"/>
  <c r="C2006" i="50"/>
  <c r="C2005" i="50"/>
  <c r="I2004" i="50"/>
  <c r="H2004" i="50"/>
  <c r="G2004" i="50"/>
  <c r="F2004" i="50"/>
  <c r="D2004" i="50"/>
  <c r="C2004" i="50"/>
  <c r="I2003" i="50"/>
  <c r="H2003" i="50"/>
  <c r="G2003" i="50"/>
  <c r="F2003" i="50"/>
  <c r="E2003" i="50"/>
  <c r="D2003" i="50"/>
  <c r="E2002" i="50"/>
  <c r="C2001" i="50"/>
  <c r="C2000" i="50"/>
  <c r="E1999" i="50"/>
  <c r="E1998" i="50"/>
  <c r="C1998" i="50" s="1"/>
  <c r="C1997" i="50"/>
  <c r="C1996" i="50"/>
  <c r="C1995" i="50"/>
  <c r="C1994" i="50"/>
  <c r="C1993" i="50"/>
  <c r="C1992" i="50"/>
  <c r="C1991" i="50"/>
  <c r="I1990" i="50"/>
  <c r="D1990" i="50"/>
  <c r="C1990" i="50" s="1"/>
  <c r="C1989" i="50"/>
  <c r="I1988" i="50"/>
  <c r="D1988" i="50"/>
  <c r="C1988" i="50"/>
  <c r="C1987" i="50"/>
  <c r="I1986" i="50"/>
  <c r="D1986" i="50"/>
  <c r="C1986" i="50"/>
  <c r="C1985" i="50"/>
  <c r="I1984" i="50"/>
  <c r="D1984" i="50"/>
  <c r="C1983" i="50"/>
  <c r="I1982" i="50"/>
  <c r="D1982" i="50"/>
  <c r="C1982" i="50" s="1"/>
  <c r="C1980" i="50"/>
  <c r="C1979" i="50"/>
  <c r="I1978" i="50"/>
  <c r="D1978" i="50"/>
  <c r="C1978" i="50"/>
  <c r="C1977" i="50"/>
  <c r="I1976" i="50"/>
  <c r="D1976" i="50"/>
  <c r="C1975" i="50"/>
  <c r="I1974" i="50"/>
  <c r="D1974" i="50"/>
  <c r="C1973" i="50"/>
  <c r="C1972" i="50"/>
  <c r="I1971" i="50"/>
  <c r="H1971" i="50"/>
  <c r="G1971" i="50"/>
  <c r="F1971" i="50"/>
  <c r="D1971" i="50"/>
  <c r="H1970" i="50"/>
  <c r="G1970" i="50"/>
  <c r="F1970" i="50"/>
  <c r="E1970" i="50"/>
  <c r="C1969" i="50"/>
  <c r="C1968" i="50"/>
  <c r="C1967" i="50"/>
  <c r="C1966" i="50"/>
  <c r="C1965" i="50"/>
  <c r="C1964" i="50"/>
  <c r="C1963" i="50"/>
  <c r="C1962" i="50"/>
  <c r="C1961" i="50"/>
  <c r="C1960" i="50"/>
  <c r="E1959" i="50"/>
  <c r="E1929" i="50" s="1"/>
  <c r="C1959" i="50"/>
  <c r="E1958" i="50"/>
  <c r="C1958" i="50" s="1"/>
  <c r="E1957" i="50"/>
  <c r="C1957" i="50"/>
  <c r="E1956" i="50"/>
  <c r="C1956" i="50"/>
  <c r="C1955" i="50"/>
  <c r="C1954" i="50"/>
  <c r="C1953" i="50"/>
  <c r="C1952" i="50"/>
  <c r="C1951" i="50"/>
  <c r="C1950" i="50"/>
  <c r="C1949" i="50"/>
  <c r="C1948" i="50"/>
  <c r="C1947" i="50"/>
  <c r="C1946" i="50"/>
  <c r="I1945" i="50"/>
  <c r="C1945" i="50"/>
  <c r="I1944" i="50"/>
  <c r="C1944" i="50" s="1"/>
  <c r="I1943" i="50"/>
  <c r="C1943" i="50" s="1"/>
  <c r="I1942" i="50"/>
  <c r="C1942" i="50"/>
  <c r="C1941" i="50"/>
  <c r="C1940" i="50"/>
  <c r="I1939" i="50"/>
  <c r="C1939" i="50"/>
  <c r="I1938" i="50"/>
  <c r="C1938" i="50" s="1"/>
  <c r="C1937" i="50"/>
  <c r="C1936" i="50"/>
  <c r="C1935" i="50"/>
  <c r="C1934" i="50"/>
  <c r="C1933" i="50"/>
  <c r="I1932" i="50"/>
  <c r="E1932" i="50"/>
  <c r="D1932" i="50"/>
  <c r="H1929" i="50"/>
  <c r="G1929" i="50"/>
  <c r="F1929" i="50"/>
  <c r="D1929" i="50"/>
  <c r="D1927" i="50" s="1"/>
  <c r="H1928" i="50"/>
  <c r="H1926" i="50" s="1"/>
  <c r="H1924" i="50" s="1"/>
  <c r="H1922" i="50" s="1"/>
  <c r="H1920" i="50" s="1"/>
  <c r="H1918" i="50" s="1"/>
  <c r="G1928" i="50"/>
  <c r="F1928" i="50"/>
  <c r="D1925" i="50"/>
  <c r="D1923" i="50" s="1"/>
  <c r="C1916" i="50"/>
  <c r="C1915" i="50"/>
  <c r="I1914" i="50"/>
  <c r="I1912" i="50" s="1"/>
  <c r="I1910" i="50" s="1"/>
  <c r="H1914" i="50"/>
  <c r="G1914" i="50"/>
  <c r="F1914" i="50"/>
  <c r="E1914" i="50"/>
  <c r="D1914" i="50"/>
  <c r="D1912" i="50" s="1"/>
  <c r="D1910" i="50" s="1"/>
  <c r="D1908" i="50" s="1"/>
  <c r="D1906" i="50" s="1"/>
  <c r="I1913" i="50"/>
  <c r="I1911" i="50" s="1"/>
  <c r="I1909" i="50" s="1"/>
  <c r="I1907" i="50" s="1"/>
  <c r="I1905" i="50" s="1"/>
  <c r="H1913" i="50"/>
  <c r="G1913" i="50"/>
  <c r="F1913" i="50"/>
  <c r="E1913" i="50"/>
  <c r="E1911" i="50" s="1"/>
  <c r="E1909" i="50" s="1"/>
  <c r="E1907" i="50" s="1"/>
  <c r="E1905" i="50" s="1"/>
  <c r="D1913" i="50"/>
  <c r="D1911" i="50" s="1"/>
  <c r="D1909" i="50" s="1"/>
  <c r="H1912" i="50"/>
  <c r="H1910" i="50" s="1"/>
  <c r="H1908" i="50" s="1"/>
  <c r="H1906" i="50" s="1"/>
  <c r="G1912" i="50"/>
  <c r="G1910" i="50" s="1"/>
  <c r="G1908" i="50" s="1"/>
  <c r="G1906" i="50" s="1"/>
  <c r="E1912" i="50"/>
  <c r="E1910" i="50" s="1"/>
  <c r="E1908" i="50" s="1"/>
  <c r="E1906" i="50" s="1"/>
  <c r="G1911" i="50"/>
  <c r="F1911" i="50"/>
  <c r="F1909" i="50" s="1"/>
  <c r="F1907" i="50" s="1"/>
  <c r="F1905" i="50" s="1"/>
  <c r="G1909" i="50"/>
  <c r="G1907" i="50" s="1"/>
  <c r="G1905" i="50" s="1"/>
  <c r="I1908" i="50"/>
  <c r="I1906" i="50" s="1"/>
  <c r="D1907" i="50"/>
  <c r="D1905" i="50" s="1"/>
  <c r="C1903" i="50"/>
  <c r="C1902" i="50"/>
  <c r="C1901" i="50"/>
  <c r="C1900" i="50"/>
  <c r="C1899" i="50"/>
  <c r="C1898" i="50"/>
  <c r="C1897" i="50"/>
  <c r="C1896" i="50"/>
  <c r="C1895" i="50"/>
  <c r="C1894" i="50"/>
  <c r="I1893" i="50"/>
  <c r="D1892" i="50"/>
  <c r="C1891" i="50"/>
  <c r="C1890" i="50"/>
  <c r="C1889" i="50"/>
  <c r="C1888" i="50" s="1"/>
  <c r="C1887" i="50"/>
  <c r="D1886" i="50"/>
  <c r="C1886" i="50"/>
  <c r="C1885" i="50"/>
  <c r="C1884" i="50" s="1"/>
  <c r="D1884" i="50"/>
  <c r="C1883" i="50"/>
  <c r="C1882" i="50"/>
  <c r="C1881" i="50"/>
  <c r="I1880" i="50"/>
  <c r="C1880" i="50"/>
  <c r="C1879" i="50"/>
  <c r="C1878" i="50"/>
  <c r="C1877" i="50"/>
  <c r="D1876" i="50"/>
  <c r="D1870" i="50" s="1"/>
  <c r="D1868" i="50" s="1"/>
  <c r="D1866" i="50" s="1"/>
  <c r="C1876" i="50"/>
  <c r="C1875" i="50"/>
  <c r="C1874" i="50"/>
  <c r="C1873" i="50"/>
  <c r="C1872" i="50"/>
  <c r="H1871" i="50"/>
  <c r="G1871" i="50"/>
  <c r="F1871" i="50"/>
  <c r="E1871" i="50"/>
  <c r="E1869" i="50" s="1"/>
  <c r="E1867" i="50" s="1"/>
  <c r="E1865" i="50" s="1"/>
  <c r="E1863" i="50" s="1"/>
  <c r="D1871" i="50"/>
  <c r="H1870" i="50"/>
  <c r="G1870" i="50"/>
  <c r="F1870" i="50"/>
  <c r="F1868" i="50" s="1"/>
  <c r="F1866" i="50" s="1"/>
  <c r="F1864" i="50" s="1"/>
  <c r="F1862" i="50" s="1"/>
  <c r="E1870" i="50"/>
  <c r="E1868" i="50" s="1"/>
  <c r="E1866" i="50" s="1"/>
  <c r="H1869" i="50"/>
  <c r="G1869" i="50"/>
  <c r="F1869" i="50"/>
  <c r="F1867" i="50" s="1"/>
  <c r="F1865" i="50" s="1"/>
  <c r="F1863" i="50" s="1"/>
  <c r="D1869" i="50"/>
  <c r="H1868" i="50"/>
  <c r="H1866" i="50" s="1"/>
  <c r="G1868" i="50"/>
  <c r="G1866" i="50" s="1"/>
  <c r="G1864" i="50" s="1"/>
  <c r="H1867" i="50"/>
  <c r="H1865" i="50" s="1"/>
  <c r="H1863" i="50" s="1"/>
  <c r="G1867" i="50"/>
  <c r="G1865" i="50" s="1"/>
  <c r="G1863" i="50" s="1"/>
  <c r="H1864" i="50"/>
  <c r="H1862" i="50" s="1"/>
  <c r="E1864" i="50"/>
  <c r="G1862" i="50"/>
  <c r="E1862" i="50"/>
  <c r="H1852" i="50"/>
  <c r="H1850" i="50" s="1"/>
  <c r="H1848" i="50" s="1"/>
  <c r="H1846" i="50" s="1"/>
  <c r="C1840" i="50"/>
  <c r="C1839" i="50"/>
  <c r="C1838" i="50"/>
  <c r="C1837" i="50"/>
  <c r="I1836" i="50"/>
  <c r="H1836" i="50"/>
  <c r="H1834" i="50" s="1"/>
  <c r="H1832" i="50" s="1"/>
  <c r="H1830" i="50" s="1"/>
  <c r="H2705" i="50" s="1"/>
  <c r="H2703" i="50" s="1"/>
  <c r="H2701" i="50" s="1"/>
  <c r="G1836" i="50"/>
  <c r="F1836" i="50"/>
  <c r="F1834" i="50" s="1"/>
  <c r="F1832" i="50" s="1"/>
  <c r="E1836" i="50"/>
  <c r="D1836" i="50"/>
  <c r="C1836" i="50" s="1"/>
  <c r="I1835" i="50"/>
  <c r="H1835" i="50"/>
  <c r="H1833" i="50" s="1"/>
  <c r="H1831" i="50" s="1"/>
  <c r="H1829" i="50" s="1"/>
  <c r="G1835" i="50"/>
  <c r="G1833" i="50" s="1"/>
  <c r="G1831" i="50" s="1"/>
  <c r="G1829" i="50" s="1"/>
  <c r="F1835" i="50"/>
  <c r="F1833" i="50" s="1"/>
  <c r="F1831" i="50" s="1"/>
  <c r="F1829" i="50" s="1"/>
  <c r="F2704" i="50" s="1"/>
  <c r="F2702" i="50" s="1"/>
  <c r="F2700" i="50" s="1"/>
  <c r="E1835" i="50"/>
  <c r="D1835" i="50"/>
  <c r="I1834" i="50"/>
  <c r="I1832" i="50" s="1"/>
  <c r="I1830" i="50" s="1"/>
  <c r="G1834" i="50"/>
  <c r="E1834" i="50"/>
  <c r="I1833" i="50"/>
  <c r="D1833" i="50"/>
  <c r="D1831" i="50" s="1"/>
  <c r="D1829" i="50" s="1"/>
  <c r="G1832" i="50"/>
  <c r="G1830" i="50" s="1"/>
  <c r="I1831" i="50"/>
  <c r="I1829" i="50" s="1"/>
  <c r="F1830" i="50"/>
  <c r="F2705" i="50" s="1"/>
  <c r="F2703" i="50" s="1"/>
  <c r="F2701" i="50" s="1"/>
  <c r="F1827" i="50"/>
  <c r="F1825" i="50" s="1"/>
  <c r="C1823" i="50"/>
  <c r="C1822" i="50"/>
  <c r="C1821" i="50"/>
  <c r="C1820" i="50"/>
  <c r="C1819" i="50"/>
  <c r="C1818" i="50"/>
  <c r="C1817" i="50"/>
  <c r="C1816" i="50"/>
  <c r="C1815" i="50"/>
  <c r="C1814" i="50"/>
  <c r="C1813" i="50"/>
  <c r="C1812" i="50"/>
  <c r="C1811" i="50"/>
  <c r="C1810" i="50"/>
  <c r="C1809" i="50"/>
  <c r="C1808" i="50"/>
  <c r="C1807" i="50"/>
  <c r="C1806" i="50"/>
  <c r="C1805" i="50"/>
  <c r="C1804" i="50"/>
  <c r="C1803" i="50"/>
  <c r="C1802" i="50"/>
  <c r="C1801" i="50"/>
  <c r="C1800" i="50"/>
  <c r="C1799" i="50"/>
  <c r="C1798" i="50"/>
  <c r="I1797" i="50"/>
  <c r="H1797" i="50"/>
  <c r="H1795" i="50" s="1"/>
  <c r="H1793" i="50" s="1"/>
  <c r="H1791" i="50" s="1"/>
  <c r="H1789" i="50" s="1"/>
  <c r="G1797" i="50"/>
  <c r="G1795" i="50" s="1"/>
  <c r="F1797" i="50"/>
  <c r="E1797" i="50"/>
  <c r="D1797" i="50"/>
  <c r="D1795" i="50" s="1"/>
  <c r="I1796" i="50"/>
  <c r="I1794" i="50" s="1"/>
  <c r="I1792" i="50" s="1"/>
  <c r="I1790" i="50" s="1"/>
  <c r="I1788" i="50" s="1"/>
  <c r="H1796" i="50"/>
  <c r="H1794" i="50" s="1"/>
  <c r="H1792" i="50" s="1"/>
  <c r="H1790" i="50" s="1"/>
  <c r="H1788" i="50" s="1"/>
  <c r="G1796" i="50"/>
  <c r="F1796" i="50"/>
  <c r="E1796" i="50"/>
  <c r="E1794" i="50" s="1"/>
  <c r="E1792" i="50" s="1"/>
  <c r="E1790" i="50" s="1"/>
  <c r="E1788" i="50" s="1"/>
  <c r="D1796" i="50"/>
  <c r="D1794" i="50" s="1"/>
  <c r="D1792" i="50" s="1"/>
  <c r="D1790" i="50" s="1"/>
  <c r="I1795" i="50"/>
  <c r="F1795" i="50"/>
  <c r="F1793" i="50" s="1"/>
  <c r="F1791" i="50" s="1"/>
  <c r="F1789" i="50" s="1"/>
  <c r="E1795" i="50"/>
  <c r="E1793" i="50" s="1"/>
  <c r="E1791" i="50" s="1"/>
  <c r="E1789" i="50" s="1"/>
  <c r="F1794" i="50"/>
  <c r="F1792" i="50" s="1"/>
  <c r="I1793" i="50"/>
  <c r="G1793" i="50"/>
  <c r="G1791" i="50" s="1"/>
  <c r="G1789" i="50" s="1"/>
  <c r="I1791" i="50"/>
  <c r="I1789" i="50" s="1"/>
  <c r="F1790" i="50"/>
  <c r="F1788" i="50" s="1"/>
  <c r="C1786" i="50"/>
  <c r="C1785" i="50"/>
  <c r="I1784" i="50"/>
  <c r="I1782" i="50" s="1"/>
  <c r="H1784" i="50"/>
  <c r="H1782" i="50" s="1"/>
  <c r="G1784" i="50"/>
  <c r="F1784" i="50"/>
  <c r="C1784" i="50" s="1"/>
  <c r="E1784" i="50"/>
  <c r="D1784" i="50"/>
  <c r="I1783" i="50"/>
  <c r="I1781" i="50" s="1"/>
  <c r="H1783" i="50"/>
  <c r="H1781" i="50" s="1"/>
  <c r="G1783" i="50"/>
  <c r="F1783" i="50"/>
  <c r="E1783" i="50"/>
  <c r="E1781" i="50" s="1"/>
  <c r="D1783" i="50"/>
  <c r="D1781" i="50" s="1"/>
  <c r="G1782" i="50"/>
  <c r="E1782" i="50"/>
  <c r="D1782" i="50"/>
  <c r="F1781" i="50"/>
  <c r="C1780" i="50"/>
  <c r="C1779" i="50"/>
  <c r="C1778" i="50"/>
  <c r="C1777" i="50"/>
  <c r="C1776" i="50"/>
  <c r="C1775" i="50"/>
  <c r="D1774" i="50"/>
  <c r="C1774" i="50" s="1"/>
  <c r="D1773" i="50"/>
  <c r="C1773" i="50"/>
  <c r="I1772" i="50"/>
  <c r="H1772" i="50"/>
  <c r="G1772" i="50"/>
  <c r="F1772" i="50"/>
  <c r="E1772" i="50"/>
  <c r="I1771" i="50"/>
  <c r="I1769" i="50" s="1"/>
  <c r="H1771" i="50"/>
  <c r="H1769" i="50" s="1"/>
  <c r="G1771" i="50"/>
  <c r="F1771" i="50"/>
  <c r="E1771" i="50"/>
  <c r="E1769" i="50" s="1"/>
  <c r="D1771" i="50"/>
  <c r="I1770" i="50"/>
  <c r="H1770" i="50"/>
  <c r="G1770" i="50"/>
  <c r="F1770" i="50"/>
  <c r="E1770" i="50"/>
  <c r="E1768" i="50" s="1"/>
  <c r="E1766" i="50" s="1"/>
  <c r="G1769" i="50"/>
  <c r="F1769" i="50"/>
  <c r="F1767" i="50" s="1"/>
  <c r="F1765" i="50" s="1"/>
  <c r="F1763" i="50" s="1"/>
  <c r="F1761" i="50" s="1"/>
  <c r="H1768" i="50"/>
  <c r="H1766" i="50" s="1"/>
  <c r="G1768" i="50"/>
  <c r="G1766" i="50" s="1"/>
  <c r="C1759" i="50"/>
  <c r="C1758" i="50"/>
  <c r="C1757" i="50"/>
  <c r="C1756" i="50"/>
  <c r="I1755" i="50"/>
  <c r="H1755" i="50"/>
  <c r="G1755" i="50"/>
  <c r="G1753" i="50" s="1"/>
  <c r="F1755" i="50"/>
  <c r="F1753" i="50" s="1"/>
  <c r="E1755" i="50"/>
  <c r="E1753" i="50" s="1"/>
  <c r="D1755" i="50"/>
  <c r="I1754" i="50"/>
  <c r="I1752" i="50" s="1"/>
  <c r="H1754" i="50"/>
  <c r="G1754" i="50"/>
  <c r="G1752" i="50" s="1"/>
  <c r="F1754" i="50"/>
  <c r="E1754" i="50"/>
  <c r="D1754" i="50"/>
  <c r="I1753" i="50"/>
  <c r="H1753" i="50"/>
  <c r="D1753" i="50"/>
  <c r="H1752" i="50"/>
  <c r="E1752" i="50"/>
  <c r="D1752" i="50"/>
  <c r="C1751" i="50"/>
  <c r="C1750" i="50"/>
  <c r="I1749" i="50"/>
  <c r="H1749" i="50"/>
  <c r="G1749" i="50"/>
  <c r="G1697" i="50" s="1"/>
  <c r="F1749" i="50"/>
  <c r="E1749" i="50"/>
  <c r="D1749" i="50"/>
  <c r="C1749" i="50"/>
  <c r="I1748" i="50"/>
  <c r="H1748" i="50"/>
  <c r="G1748" i="50"/>
  <c r="F1748" i="50"/>
  <c r="E1748" i="50"/>
  <c r="D1748" i="50"/>
  <c r="C1747" i="50"/>
  <c r="C1746" i="50"/>
  <c r="C1745" i="50"/>
  <c r="C1744" i="50"/>
  <c r="C1743" i="50"/>
  <c r="C1742" i="50"/>
  <c r="I1741" i="50"/>
  <c r="H1741" i="50"/>
  <c r="G1741" i="50"/>
  <c r="F1741" i="50"/>
  <c r="E1741" i="50"/>
  <c r="D1741" i="50"/>
  <c r="I1740" i="50"/>
  <c r="H1740" i="50"/>
  <c r="G1740" i="50"/>
  <c r="F1740" i="50"/>
  <c r="E1740" i="50"/>
  <c r="D1740" i="50"/>
  <c r="C1740" i="50" s="1"/>
  <c r="C1739" i="50"/>
  <c r="C1738" i="50"/>
  <c r="C1737" i="50"/>
  <c r="C1736" i="50"/>
  <c r="C1735" i="50"/>
  <c r="C1734" i="50"/>
  <c r="C1733" i="50"/>
  <c r="C1732" i="50"/>
  <c r="C1731" i="50"/>
  <c r="C1730" i="50"/>
  <c r="C1729" i="50"/>
  <c r="C1728" i="50"/>
  <c r="C1727" i="50"/>
  <c r="C1726" i="50"/>
  <c r="C1725" i="50"/>
  <c r="C1724" i="50"/>
  <c r="C1723" i="50"/>
  <c r="C1722" i="50"/>
  <c r="C1721" i="50"/>
  <c r="C1720" i="50"/>
  <c r="C1719" i="50"/>
  <c r="C1718" i="50"/>
  <c r="C1717" i="50"/>
  <c r="C1716" i="50"/>
  <c r="C1715" i="50"/>
  <c r="C1714" i="50"/>
  <c r="C1713" i="50"/>
  <c r="C1712" i="50"/>
  <c r="C1711" i="50"/>
  <c r="C1710" i="50"/>
  <c r="I1709" i="50"/>
  <c r="H1709" i="50"/>
  <c r="G1709" i="50"/>
  <c r="F1709" i="50"/>
  <c r="E1709" i="50"/>
  <c r="D1709" i="50"/>
  <c r="I1708" i="50"/>
  <c r="H1708" i="50"/>
  <c r="G1708" i="50"/>
  <c r="F1708" i="50"/>
  <c r="E1708" i="50"/>
  <c r="D1708" i="50"/>
  <c r="C1707" i="50"/>
  <c r="C1706" i="50"/>
  <c r="C1705" i="50"/>
  <c r="C1704" i="50"/>
  <c r="C1703" i="50"/>
  <c r="C1702" i="50"/>
  <c r="C1701" i="50"/>
  <c r="E1700" i="50"/>
  <c r="C1700" i="50"/>
  <c r="I1699" i="50"/>
  <c r="H1699" i="50"/>
  <c r="G1699" i="50"/>
  <c r="F1699" i="50"/>
  <c r="E1699" i="50"/>
  <c r="D1699" i="50"/>
  <c r="C1699" i="50" s="1"/>
  <c r="I1698" i="50"/>
  <c r="H1698" i="50"/>
  <c r="G1698" i="50"/>
  <c r="F1698" i="50"/>
  <c r="E1698" i="50"/>
  <c r="D1698" i="50"/>
  <c r="C1698" i="50" s="1"/>
  <c r="E1696" i="50"/>
  <c r="C1695" i="50"/>
  <c r="C1694" i="50"/>
  <c r="I1693" i="50"/>
  <c r="H1693" i="50"/>
  <c r="G1693" i="50"/>
  <c r="F1693" i="50"/>
  <c r="E1693" i="50"/>
  <c r="D1693" i="50"/>
  <c r="I1692" i="50"/>
  <c r="H1692" i="50"/>
  <c r="G1692" i="50"/>
  <c r="F1692" i="50"/>
  <c r="E1692" i="50"/>
  <c r="D1692" i="50"/>
  <c r="C1691" i="50"/>
  <c r="C1690" i="50"/>
  <c r="C1689" i="50"/>
  <c r="C1688" i="50"/>
  <c r="I1687" i="50"/>
  <c r="H1687" i="50"/>
  <c r="G1687" i="50"/>
  <c r="F1687" i="50"/>
  <c r="E1687" i="50"/>
  <c r="D1687" i="50"/>
  <c r="I1686" i="50"/>
  <c r="I1656" i="50" s="1"/>
  <c r="H1686" i="50"/>
  <c r="G1686" i="50"/>
  <c r="F1686" i="50"/>
  <c r="E1686" i="50"/>
  <c r="C1686" i="50" s="1"/>
  <c r="D1686" i="50"/>
  <c r="C1685" i="50"/>
  <c r="C1684" i="50"/>
  <c r="C1683" i="50"/>
  <c r="C1682" i="50"/>
  <c r="C1681" i="50"/>
  <c r="C1680" i="50"/>
  <c r="C1679" i="50"/>
  <c r="C1678" i="50"/>
  <c r="C1677" i="50"/>
  <c r="C1676" i="50"/>
  <c r="C1675" i="50"/>
  <c r="C1674" i="50"/>
  <c r="C1673" i="50"/>
  <c r="C1672" i="50"/>
  <c r="C1671" i="50"/>
  <c r="C1670" i="50" s="1"/>
  <c r="C1669" i="50"/>
  <c r="C1668" i="50" s="1"/>
  <c r="C1667" i="50"/>
  <c r="E1666" i="50"/>
  <c r="C1666" i="50"/>
  <c r="C1665" i="50"/>
  <c r="E1664" i="50"/>
  <c r="C1664" i="50" s="1"/>
  <c r="C1663" i="50"/>
  <c r="E1662" i="50"/>
  <c r="C1662" i="50"/>
  <c r="C1661" i="50"/>
  <c r="E1660" i="50"/>
  <c r="I1659" i="50"/>
  <c r="H1659" i="50"/>
  <c r="G1659" i="50"/>
  <c r="F1659" i="50"/>
  <c r="E1659" i="50"/>
  <c r="D1659" i="50"/>
  <c r="C1659" i="50" s="1"/>
  <c r="I1658" i="50"/>
  <c r="H1658" i="50"/>
  <c r="H1656" i="50" s="1"/>
  <c r="G1658" i="50"/>
  <c r="F1658" i="50"/>
  <c r="D1658" i="50"/>
  <c r="F1657" i="50"/>
  <c r="C1649" i="50"/>
  <c r="C1648" i="50"/>
  <c r="I1647" i="50"/>
  <c r="H1647" i="50"/>
  <c r="G1647" i="50"/>
  <c r="F1647" i="50"/>
  <c r="E1647" i="50"/>
  <c r="D1647" i="50"/>
  <c r="C1647" i="50" s="1"/>
  <c r="I1646" i="50"/>
  <c r="H1646" i="50"/>
  <c r="G1646" i="50"/>
  <c r="F1646" i="50"/>
  <c r="E1646" i="50"/>
  <c r="D1646" i="50"/>
  <c r="C1645" i="50"/>
  <c r="C1644" i="50"/>
  <c r="C1643" i="50"/>
  <c r="C1642" i="50" s="1"/>
  <c r="C1641" i="50"/>
  <c r="C1640" i="50"/>
  <c r="E1639" i="50"/>
  <c r="C1639" i="50" s="1"/>
  <c r="D1639" i="50"/>
  <c r="I1638" i="50"/>
  <c r="H1638" i="50"/>
  <c r="G1638" i="50"/>
  <c r="F1638" i="50"/>
  <c r="E1638" i="50"/>
  <c r="D1638" i="50"/>
  <c r="C1638" i="50" s="1"/>
  <c r="C1637" i="50"/>
  <c r="C1636" i="50"/>
  <c r="C1635" i="50"/>
  <c r="C1634" i="50"/>
  <c r="C1633" i="50"/>
  <c r="C1632" i="50"/>
  <c r="I1631" i="50"/>
  <c r="H1631" i="50"/>
  <c r="G1631" i="50"/>
  <c r="F1631" i="50"/>
  <c r="E1631" i="50"/>
  <c r="D1631" i="50"/>
  <c r="I1630" i="50"/>
  <c r="H1630" i="50"/>
  <c r="G1630" i="50"/>
  <c r="F1630" i="50"/>
  <c r="E1630" i="50"/>
  <c r="D1630" i="50"/>
  <c r="C1629" i="50"/>
  <c r="E1628" i="50"/>
  <c r="C1628" i="50" s="1"/>
  <c r="C1627" i="50"/>
  <c r="C1626" i="50" s="1"/>
  <c r="E1626" i="50"/>
  <c r="E1622" i="50" s="1"/>
  <c r="C1622" i="50" s="1"/>
  <c r="C1625" i="50"/>
  <c r="C1624" i="50" s="1"/>
  <c r="E1624" i="50"/>
  <c r="I1623" i="50"/>
  <c r="H1623" i="50"/>
  <c r="G1623" i="50"/>
  <c r="F1623" i="50"/>
  <c r="E1623" i="50"/>
  <c r="D1623" i="50"/>
  <c r="C1623" i="50" s="1"/>
  <c r="I1622" i="50"/>
  <c r="H1622" i="50"/>
  <c r="G1622" i="50"/>
  <c r="G1604" i="50" s="1"/>
  <c r="F1622" i="50"/>
  <c r="D1622" i="50"/>
  <c r="C1621" i="50"/>
  <c r="C1620" i="50"/>
  <c r="C1619" i="50"/>
  <c r="C1618" i="50"/>
  <c r="C1617" i="50"/>
  <c r="C1616" i="50"/>
  <c r="C1615" i="50"/>
  <c r="C1614" i="50"/>
  <c r="E1613" i="50"/>
  <c r="C1613" i="50" s="1"/>
  <c r="E1612" i="50"/>
  <c r="C1612" i="50"/>
  <c r="E1611" i="50"/>
  <c r="C1611" i="50" s="1"/>
  <c r="E1610" i="50"/>
  <c r="C1610" i="50" s="1"/>
  <c r="E1609" i="50"/>
  <c r="E1608" i="50"/>
  <c r="I1607" i="50"/>
  <c r="H1607" i="50"/>
  <c r="G1607" i="50"/>
  <c r="F1607" i="50"/>
  <c r="D1607" i="50"/>
  <c r="I1606" i="50"/>
  <c r="H1606" i="50"/>
  <c r="G1606" i="50"/>
  <c r="F1606" i="50"/>
  <c r="D1606" i="50"/>
  <c r="C1603" i="50"/>
  <c r="C1602" i="50"/>
  <c r="I1601" i="50"/>
  <c r="H1601" i="50"/>
  <c r="G1601" i="50"/>
  <c r="F1601" i="50"/>
  <c r="E1601" i="50"/>
  <c r="D1601" i="50"/>
  <c r="I1600" i="50"/>
  <c r="H1600" i="50"/>
  <c r="G1600" i="50"/>
  <c r="F1600" i="50"/>
  <c r="E1600" i="50"/>
  <c r="D1600" i="50"/>
  <c r="C1599" i="50"/>
  <c r="C1598" i="50"/>
  <c r="C1597" i="50"/>
  <c r="C1596" i="50"/>
  <c r="C1595" i="50"/>
  <c r="C1594" i="50"/>
  <c r="C1593" i="50"/>
  <c r="C1592" i="50"/>
  <c r="C1591" i="50"/>
  <c r="C1590" i="50"/>
  <c r="C1589" i="50"/>
  <c r="C1588" i="50"/>
  <c r="C1587" i="50"/>
  <c r="C1586" i="50"/>
  <c r="C1585" i="50"/>
  <c r="C1584" i="50"/>
  <c r="C1583" i="50"/>
  <c r="C1582" i="50"/>
  <c r="C1581" i="50"/>
  <c r="C1580" i="50"/>
  <c r="C1579" i="50"/>
  <c r="C1578" i="50"/>
  <c r="C1577" i="50"/>
  <c r="C1576" i="50"/>
  <c r="C1575" i="50"/>
  <c r="C1574" i="50"/>
  <c r="C1573" i="50"/>
  <c r="C1572" i="50"/>
  <c r="I1571" i="50"/>
  <c r="H1571" i="50"/>
  <c r="G1571" i="50"/>
  <c r="F1571" i="50"/>
  <c r="E1571" i="50"/>
  <c r="D1571" i="50"/>
  <c r="I1570" i="50"/>
  <c r="I1558" i="50" s="1"/>
  <c r="I458" i="50" s="1"/>
  <c r="I416" i="50" s="1"/>
  <c r="I41" i="50" s="1"/>
  <c r="H1570" i="50"/>
  <c r="G1570" i="50"/>
  <c r="F1570" i="50"/>
  <c r="E1570" i="50"/>
  <c r="D1570" i="50"/>
  <c r="C1569" i="50"/>
  <c r="E1568" i="50"/>
  <c r="C1568" i="50" s="1"/>
  <c r="I1567" i="50"/>
  <c r="H1567" i="50"/>
  <c r="G1567" i="50"/>
  <c r="F1567" i="50"/>
  <c r="E1567" i="50"/>
  <c r="C1567" i="50" s="1"/>
  <c r="D1567" i="50"/>
  <c r="I1566" i="50"/>
  <c r="H1566" i="50"/>
  <c r="G1566" i="50"/>
  <c r="F1566" i="50"/>
  <c r="D1566" i="50"/>
  <c r="C1565" i="50"/>
  <c r="C1564" i="50"/>
  <c r="E1563" i="50"/>
  <c r="E1561" i="50" s="1"/>
  <c r="C1563" i="50"/>
  <c r="E1562" i="50"/>
  <c r="I1561" i="50"/>
  <c r="H1561" i="50"/>
  <c r="G1561" i="50"/>
  <c r="F1561" i="50"/>
  <c r="D1561" i="50"/>
  <c r="I1560" i="50"/>
  <c r="H1560" i="50"/>
  <c r="G1560" i="50"/>
  <c r="F1560" i="50"/>
  <c r="D1560" i="50"/>
  <c r="G1558" i="50"/>
  <c r="F1558" i="50"/>
  <c r="C1557" i="50"/>
  <c r="C1556" i="50"/>
  <c r="I1555" i="50"/>
  <c r="H1555" i="50"/>
  <c r="G1555" i="50"/>
  <c r="F1555" i="50"/>
  <c r="E1555" i="50"/>
  <c r="D1555" i="50"/>
  <c r="I1554" i="50"/>
  <c r="H1554" i="50"/>
  <c r="G1554" i="50"/>
  <c r="F1554" i="50"/>
  <c r="E1554" i="50"/>
  <c r="D1554" i="50"/>
  <c r="C1553" i="50"/>
  <c r="C1552" i="50"/>
  <c r="I1551" i="50"/>
  <c r="H1551" i="50"/>
  <c r="G1551" i="50"/>
  <c r="F1551" i="50"/>
  <c r="E1551" i="50"/>
  <c r="D1551" i="50"/>
  <c r="I1550" i="50"/>
  <c r="H1550" i="50"/>
  <c r="G1550" i="50"/>
  <c r="F1550" i="50"/>
  <c r="E1550" i="50"/>
  <c r="D1550" i="50"/>
  <c r="C1549" i="50"/>
  <c r="C1548" i="50"/>
  <c r="I1547" i="50"/>
  <c r="H1547" i="50"/>
  <c r="G1547" i="50"/>
  <c r="F1547" i="50"/>
  <c r="E1547" i="50"/>
  <c r="D1547" i="50"/>
  <c r="C1547" i="50" s="1"/>
  <c r="D1546" i="50"/>
  <c r="C1546" i="50" s="1"/>
  <c r="C1545" i="50"/>
  <c r="C1544" i="50"/>
  <c r="C1543" i="50"/>
  <c r="C1542" i="50" s="1"/>
  <c r="C1541" i="50"/>
  <c r="C1540" i="50" s="1"/>
  <c r="I1539" i="50"/>
  <c r="H1539" i="50"/>
  <c r="G1539" i="50"/>
  <c r="F1539" i="50"/>
  <c r="E1539" i="50"/>
  <c r="D1539" i="50"/>
  <c r="I1538" i="50"/>
  <c r="H1538" i="50"/>
  <c r="G1538" i="50"/>
  <c r="F1538" i="50"/>
  <c r="E1538" i="50"/>
  <c r="D1538" i="50"/>
  <c r="C1537" i="50"/>
  <c r="C1536" i="50"/>
  <c r="C1535" i="50"/>
  <c r="C1534" i="50"/>
  <c r="C1533" i="50"/>
  <c r="C1532" i="50"/>
  <c r="E1531" i="50"/>
  <c r="C1531" i="50" s="1"/>
  <c r="E1530" i="50"/>
  <c r="C1530" i="50" s="1"/>
  <c r="C1529" i="50"/>
  <c r="C1528" i="50"/>
  <c r="E1527" i="50"/>
  <c r="C1527" i="50" s="1"/>
  <c r="E1526" i="50"/>
  <c r="C1526" i="50"/>
  <c r="C1525" i="50"/>
  <c r="C1524" i="50" s="1"/>
  <c r="E1524" i="50"/>
  <c r="C1523" i="50"/>
  <c r="E1522" i="50"/>
  <c r="C1522" i="50"/>
  <c r="I1521" i="50"/>
  <c r="H1521" i="50"/>
  <c r="G1521" i="50"/>
  <c r="F1521" i="50"/>
  <c r="E1521" i="50"/>
  <c r="D1521" i="50"/>
  <c r="I1520" i="50"/>
  <c r="H1520" i="50"/>
  <c r="G1520" i="50"/>
  <c r="F1520" i="50"/>
  <c r="D1520" i="50"/>
  <c r="C1519" i="50"/>
  <c r="C1518" i="50" s="1"/>
  <c r="I1517" i="50"/>
  <c r="I1487" i="50" s="1"/>
  <c r="H1517" i="50"/>
  <c r="G1517" i="50"/>
  <c r="F1517" i="50"/>
  <c r="E1517" i="50"/>
  <c r="E1487" i="50" s="1"/>
  <c r="D1517" i="50"/>
  <c r="I1516" i="50"/>
  <c r="H1516" i="50"/>
  <c r="G1516" i="50"/>
  <c r="F1516" i="50"/>
  <c r="E1516" i="50"/>
  <c r="D1516" i="50"/>
  <c r="C1515" i="50"/>
  <c r="C1514" i="50"/>
  <c r="I1513" i="50"/>
  <c r="H1513" i="50"/>
  <c r="G1513" i="50"/>
  <c r="F1513" i="50"/>
  <c r="E1513" i="50"/>
  <c r="D1513" i="50"/>
  <c r="C1513" i="50"/>
  <c r="I1512" i="50"/>
  <c r="H1512" i="50"/>
  <c r="G1512" i="50"/>
  <c r="F1512" i="50"/>
  <c r="F1486" i="50" s="1"/>
  <c r="E1512" i="50"/>
  <c r="D1512" i="50"/>
  <c r="C1511" i="50"/>
  <c r="C1510" i="50"/>
  <c r="C1509" i="50"/>
  <c r="C1508" i="50"/>
  <c r="C1507" i="50"/>
  <c r="C1506" i="50"/>
  <c r="C1505" i="50"/>
  <c r="C1504" i="50"/>
  <c r="C1503" i="50"/>
  <c r="C1502" i="50"/>
  <c r="E1501" i="50"/>
  <c r="C1501" i="50"/>
  <c r="E1500" i="50"/>
  <c r="C1500" i="50"/>
  <c r="C1499" i="50"/>
  <c r="C1498" i="50"/>
  <c r="C1497" i="50"/>
  <c r="C1496" i="50"/>
  <c r="C1495" i="50"/>
  <c r="C1494" i="50"/>
  <c r="C1493" i="50"/>
  <c r="C1492" i="50"/>
  <c r="C1491" i="50"/>
  <c r="C1490" i="50"/>
  <c r="I1489" i="50"/>
  <c r="H1489" i="50"/>
  <c r="G1489" i="50"/>
  <c r="F1489" i="50"/>
  <c r="E1489" i="50"/>
  <c r="D1489" i="50"/>
  <c r="C1489" i="50" s="1"/>
  <c r="I1488" i="50"/>
  <c r="H1488" i="50"/>
  <c r="G1488" i="50"/>
  <c r="F1488" i="50"/>
  <c r="E1488" i="50"/>
  <c r="D1488" i="50"/>
  <c r="C1481" i="50"/>
  <c r="C1479" i="50" s="1"/>
  <c r="C1477" i="50" s="1"/>
  <c r="C1480" i="50"/>
  <c r="C1478" i="50" s="1"/>
  <c r="C1476" i="50" s="1"/>
  <c r="I1479" i="50"/>
  <c r="H1479" i="50"/>
  <c r="G1479" i="50"/>
  <c r="F1479" i="50"/>
  <c r="F1477" i="50" s="1"/>
  <c r="E1479" i="50"/>
  <c r="D1479" i="50"/>
  <c r="D1477" i="50" s="1"/>
  <c r="I1478" i="50"/>
  <c r="H1478" i="50"/>
  <c r="H1476" i="50" s="1"/>
  <c r="G1478" i="50"/>
  <c r="F1478" i="50"/>
  <c r="F1476" i="50" s="1"/>
  <c r="E1478" i="50"/>
  <c r="E1476" i="50" s="1"/>
  <c r="D1478" i="50"/>
  <c r="D1476" i="50" s="1"/>
  <c r="I1477" i="50"/>
  <c r="H1477" i="50"/>
  <c r="G1477" i="50"/>
  <c r="E1477" i="50"/>
  <c r="I1476" i="50"/>
  <c r="G1476" i="50"/>
  <c r="C1470" i="50"/>
  <c r="C1469" i="50"/>
  <c r="C1468" i="50"/>
  <c r="C1467" i="50"/>
  <c r="C1466" i="50"/>
  <c r="C1465" i="50"/>
  <c r="C1464" i="50"/>
  <c r="C1463" i="50"/>
  <c r="I1462" i="50"/>
  <c r="H1462" i="50"/>
  <c r="G1462" i="50"/>
  <c r="F1462" i="50"/>
  <c r="E1462" i="50"/>
  <c r="C1462" i="50" s="1"/>
  <c r="D1462" i="50"/>
  <c r="I1461" i="50"/>
  <c r="H1461" i="50"/>
  <c r="G1461" i="50"/>
  <c r="F1461" i="50"/>
  <c r="E1461" i="50"/>
  <c r="D1461" i="50"/>
  <c r="C1460" i="50"/>
  <c r="C1459" i="50"/>
  <c r="C1458" i="50"/>
  <c r="C1457" i="50"/>
  <c r="I1456" i="50"/>
  <c r="H1456" i="50"/>
  <c r="G1456" i="50"/>
  <c r="F1456" i="50"/>
  <c r="E1456" i="50"/>
  <c r="D1456" i="50"/>
  <c r="I1455" i="50"/>
  <c r="H1455" i="50"/>
  <c r="G1455" i="50"/>
  <c r="F1455" i="50"/>
  <c r="E1455" i="50"/>
  <c r="D1455" i="50"/>
  <c r="C1455" i="50" s="1"/>
  <c r="C1454" i="50"/>
  <c r="C1453" i="50"/>
  <c r="I1452" i="50"/>
  <c r="H1452" i="50"/>
  <c r="G1452" i="50"/>
  <c r="F1452" i="50"/>
  <c r="E1452" i="50"/>
  <c r="D1452" i="50"/>
  <c r="I1451" i="50"/>
  <c r="H1451" i="50"/>
  <c r="G1451" i="50"/>
  <c r="F1451" i="50"/>
  <c r="E1451" i="50"/>
  <c r="D1451" i="50"/>
  <c r="C1450" i="50"/>
  <c r="E1449" i="50"/>
  <c r="C1449" i="50"/>
  <c r="I1448" i="50"/>
  <c r="H1448" i="50"/>
  <c r="G1448" i="50"/>
  <c r="F1448" i="50"/>
  <c r="E1448" i="50"/>
  <c r="D1448" i="50"/>
  <c r="I1447" i="50"/>
  <c r="H1447" i="50"/>
  <c r="G1447" i="50"/>
  <c r="F1447" i="50"/>
  <c r="E1447" i="50"/>
  <c r="D1447" i="50"/>
  <c r="C1446" i="50"/>
  <c r="I1445" i="50"/>
  <c r="H1445" i="50"/>
  <c r="G1445" i="50"/>
  <c r="G1443" i="50" s="1"/>
  <c r="F1445" i="50"/>
  <c r="F1443" i="50" s="1"/>
  <c r="D1445" i="50"/>
  <c r="I1444" i="50"/>
  <c r="H1444" i="50"/>
  <c r="G1444" i="50"/>
  <c r="G1442" i="50" s="1"/>
  <c r="F1444" i="50"/>
  <c r="E1444" i="50"/>
  <c r="D1444" i="50"/>
  <c r="I1443" i="50"/>
  <c r="E1443" i="50"/>
  <c r="E1441" i="50" s="1"/>
  <c r="D1443" i="50"/>
  <c r="C1440" i="50"/>
  <c r="C1439" i="50"/>
  <c r="C1438" i="50"/>
  <c r="C1437" i="50"/>
  <c r="I1436" i="50"/>
  <c r="H1436" i="50"/>
  <c r="G1436" i="50"/>
  <c r="F1436" i="50"/>
  <c r="E1436" i="50"/>
  <c r="D1436" i="50"/>
  <c r="I1435" i="50"/>
  <c r="H1435" i="50"/>
  <c r="H1421" i="50" s="1"/>
  <c r="G1435" i="50"/>
  <c r="F1435" i="50"/>
  <c r="E1435" i="50"/>
  <c r="D1435" i="50"/>
  <c r="C1434" i="50"/>
  <c r="C1433" i="50"/>
  <c r="C1432" i="50"/>
  <c r="C1431" i="50"/>
  <c r="C1430" i="50"/>
  <c r="C1429" i="50"/>
  <c r="I1428" i="50"/>
  <c r="H1428" i="50"/>
  <c r="H1422" i="50" s="1"/>
  <c r="G1428" i="50"/>
  <c r="F1428" i="50"/>
  <c r="E1428" i="50"/>
  <c r="D1428" i="50"/>
  <c r="C1428" i="50" s="1"/>
  <c r="I1427" i="50"/>
  <c r="H1427" i="50"/>
  <c r="G1427" i="50"/>
  <c r="F1427" i="50"/>
  <c r="E1427" i="50"/>
  <c r="D1427" i="50"/>
  <c r="C1427" i="50" s="1"/>
  <c r="C1426" i="50"/>
  <c r="C1425" i="50" s="1"/>
  <c r="I1424" i="50"/>
  <c r="H1424" i="50"/>
  <c r="G1424" i="50"/>
  <c r="F1424" i="50"/>
  <c r="F1422" i="50" s="1"/>
  <c r="E1424" i="50"/>
  <c r="D1424" i="50"/>
  <c r="C1424" i="50" s="1"/>
  <c r="C1423" i="50" s="1"/>
  <c r="I1423" i="50"/>
  <c r="I1421" i="50" s="1"/>
  <c r="H1423" i="50"/>
  <c r="G1423" i="50"/>
  <c r="G1421" i="50" s="1"/>
  <c r="F1423" i="50"/>
  <c r="E1423" i="50"/>
  <c r="D1423" i="50"/>
  <c r="C1420" i="50"/>
  <c r="C1419" i="50"/>
  <c r="I1418" i="50"/>
  <c r="H1418" i="50"/>
  <c r="G1418" i="50"/>
  <c r="F1418" i="50"/>
  <c r="E1418" i="50"/>
  <c r="D1418" i="50"/>
  <c r="I1417" i="50"/>
  <c r="H1417" i="50"/>
  <c r="G1417" i="50"/>
  <c r="F1417" i="50"/>
  <c r="E1417" i="50"/>
  <c r="D1417" i="50"/>
  <c r="C1416" i="50"/>
  <c r="C1415" i="50"/>
  <c r="C1414" i="50"/>
  <c r="C1413" i="50"/>
  <c r="C1412" i="50"/>
  <c r="C1411" i="50"/>
  <c r="C1410" i="50"/>
  <c r="C1409" i="50"/>
  <c r="C1408" i="50"/>
  <c r="C1407" i="50"/>
  <c r="C1406" i="50"/>
  <c r="C1405" i="50"/>
  <c r="C1404" i="50"/>
  <c r="C1403" i="50"/>
  <c r="C1402" i="50"/>
  <c r="C1401" i="50"/>
  <c r="I1400" i="50"/>
  <c r="H1400" i="50"/>
  <c r="G1400" i="50"/>
  <c r="F1400" i="50"/>
  <c r="E1400" i="50"/>
  <c r="C1400" i="50" s="1"/>
  <c r="D1400" i="50"/>
  <c r="I1399" i="50"/>
  <c r="H1399" i="50"/>
  <c r="G1399" i="50"/>
  <c r="F1399" i="50"/>
  <c r="E1399" i="50"/>
  <c r="D1399" i="50"/>
  <c r="C1398" i="50"/>
  <c r="C1397" i="50"/>
  <c r="C1396" i="50"/>
  <c r="C1395" i="50"/>
  <c r="C1394" i="50"/>
  <c r="C1393" i="50"/>
  <c r="I1392" i="50"/>
  <c r="H1392" i="50"/>
  <c r="G1392" i="50"/>
  <c r="F1392" i="50"/>
  <c r="E1392" i="50"/>
  <c r="D1392" i="50"/>
  <c r="I1391" i="50"/>
  <c r="H1391" i="50"/>
  <c r="G1391" i="50"/>
  <c r="F1391" i="50"/>
  <c r="E1391" i="50"/>
  <c r="D1391" i="50"/>
  <c r="C1390" i="50"/>
  <c r="E1389" i="50"/>
  <c r="I1388" i="50"/>
  <c r="H1388" i="50"/>
  <c r="G1388" i="50"/>
  <c r="F1388" i="50"/>
  <c r="E1388" i="50"/>
  <c r="C1388" i="50" s="1"/>
  <c r="D1388" i="50"/>
  <c r="I1387" i="50"/>
  <c r="H1387" i="50"/>
  <c r="G1387" i="50"/>
  <c r="F1387" i="50"/>
  <c r="D1387" i="50"/>
  <c r="C1386" i="50"/>
  <c r="C1385" i="50"/>
  <c r="C1384" i="50"/>
  <c r="C1383" i="50"/>
  <c r="C1382" i="50"/>
  <c r="C1381" i="50"/>
  <c r="C1380" i="50"/>
  <c r="D1379" i="50"/>
  <c r="D1377" i="50" s="1"/>
  <c r="C1379" i="50"/>
  <c r="I1378" i="50"/>
  <c r="H1378" i="50"/>
  <c r="G1378" i="50"/>
  <c r="F1378" i="50"/>
  <c r="C1378" i="50" s="1"/>
  <c r="E1378" i="50"/>
  <c r="D1378" i="50"/>
  <c r="I1377" i="50"/>
  <c r="H1377" i="50"/>
  <c r="G1377" i="50"/>
  <c r="F1377" i="50"/>
  <c r="E1377" i="50"/>
  <c r="C1376" i="50"/>
  <c r="C1375" i="50"/>
  <c r="C1374" i="50"/>
  <c r="C1373" i="50"/>
  <c r="C1372" i="50"/>
  <c r="C1371" i="50"/>
  <c r="C1370" i="50"/>
  <c r="C1369" i="50"/>
  <c r="C1368" i="50"/>
  <c r="C1367" i="50"/>
  <c r="C1366" i="50"/>
  <c r="C1365" i="50"/>
  <c r="C1364" i="50"/>
  <c r="C1363" i="50"/>
  <c r="C1362" i="50"/>
  <c r="C1361" i="50"/>
  <c r="C1360" i="50"/>
  <c r="C1359" i="50"/>
  <c r="C1358" i="50"/>
  <c r="C1357" i="50"/>
  <c r="C1356" i="50"/>
  <c r="C1355" i="50"/>
  <c r="C1354" i="50"/>
  <c r="C1353" i="50"/>
  <c r="C1352" i="50"/>
  <c r="C1351" i="50"/>
  <c r="C1350" i="50"/>
  <c r="C1349" i="50"/>
  <c r="C1348" i="50"/>
  <c r="C1347" i="50"/>
  <c r="C1346" i="50"/>
  <c r="C1345" i="50"/>
  <c r="C1344" i="50"/>
  <c r="C1343" i="50" s="1"/>
  <c r="C1342" i="50"/>
  <c r="C1341" i="50" s="1"/>
  <c r="E1341" i="50"/>
  <c r="E1337" i="50" s="1"/>
  <c r="C1340" i="50"/>
  <c r="C1339" i="50"/>
  <c r="I1338" i="50"/>
  <c r="H1338" i="50"/>
  <c r="G1338" i="50"/>
  <c r="F1338" i="50"/>
  <c r="E1338" i="50"/>
  <c r="D1338" i="50"/>
  <c r="I1337" i="50"/>
  <c r="H1337" i="50"/>
  <c r="G1337" i="50"/>
  <c r="F1337" i="50"/>
  <c r="D1337" i="50"/>
  <c r="C1336" i="50"/>
  <c r="C1335" i="50"/>
  <c r="C1334" i="50"/>
  <c r="C1333" i="50"/>
  <c r="C1332" i="50"/>
  <c r="I1331" i="50"/>
  <c r="H1331" i="50"/>
  <c r="G1331" i="50"/>
  <c r="F1331" i="50"/>
  <c r="C1331" i="50" s="1"/>
  <c r="C1330" i="50"/>
  <c r="I1329" i="50"/>
  <c r="I1327" i="50" s="1"/>
  <c r="H1329" i="50"/>
  <c r="H1327" i="50" s="1"/>
  <c r="G1329" i="50"/>
  <c r="F1329" i="50"/>
  <c r="C1329" i="50"/>
  <c r="I1328" i="50"/>
  <c r="H1328" i="50"/>
  <c r="G1328" i="50"/>
  <c r="F1328" i="50"/>
  <c r="E1328" i="50"/>
  <c r="D1328" i="50"/>
  <c r="D1326" i="50" s="1"/>
  <c r="F1327" i="50"/>
  <c r="F1325" i="50" s="1"/>
  <c r="E1327" i="50"/>
  <c r="D1327" i="50"/>
  <c r="I1319" i="50"/>
  <c r="I1317" i="50" s="1"/>
  <c r="I2649" i="50" s="1"/>
  <c r="D1319" i="50"/>
  <c r="D1317" i="50" s="1"/>
  <c r="C1319" i="50"/>
  <c r="I1318" i="50"/>
  <c r="H1318" i="50"/>
  <c r="G1318" i="50"/>
  <c r="F1318" i="50"/>
  <c r="F2650" i="50" s="1"/>
  <c r="E1318" i="50"/>
  <c r="E2650" i="50" s="1"/>
  <c r="D1318" i="50"/>
  <c r="C1318" i="50"/>
  <c r="H1317" i="50"/>
  <c r="G1317" i="50"/>
  <c r="G2649" i="50" s="1"/>
  <c r="F1317" i="50"/>
  <c r="F2649" i="50" s="1"/>
  <c r="E1317" i="50"/>
  <c r="E2649" i="50" s="1"/>
  <c r="F1316" i="50"/>
  <c r="F1314" i="50" s="1"/>
  <c r="I1315" i="50"/>
  <c r="I1313" i="50" s="1"/>
  <c r="H1315" i="50"/>
  <c r="H1313" i="50" s="1"/>
  <c r="G1315" i="50"/>
  <c r="G1313" i="50" s="1"/>
  <c r="C1311" i="50"/>
  <c r="C1310" i="50"/>
  <c r="I1309" i="50"/>
  <c r="H1309" i="50"/>
  <c r="G1309" i="50"/>
  <c r="F1309" i="50"/>
  <c r="E1309" i="50"/>
  <c r="D1309" i="50"/>
  <c r="I1308" i="50"/>
  <c r="I1284" i="50" s="1"/>
  <c r="H1308" i="50"/>
  <c r="G1308" i="50"/>
  <c r="F1308" i="50"/>
  <c r="E1308" i="50"/>
  <c r="D1308" i="50"/>
  <c r="C1307" i="50"/>
  <c r="C1306" i="50"/>
  <c r="E1305" i="50"/>
  <c r="C1305" i="50" s="1"/>
  <c r="E1304" i="50"/>
  <c r="C1304" i="50"/>
  <c r="C1303" i="50"/>
  <c r="C1302" i="50"/>
  <c r="C1301" i="50"/>
  <c r="C1300" i="50"/>
  <c r="I1299" i="50"/>
  <c r="H1299" i="50"/>
  <c r="G1299" i="50"/>
  <c r="F1299" i="50"/>
  <c r="E1299" i="50"/>
  <c r="D1299" i="50"/>
  <c r="I1298" i="50"/>
  <c r="H1298" i="50"/>
  <c r="G1298" i="50"/>
  <c r="F1298" i="50"/>
  <c r="E1298" i="50"/>
  <c r="D1298" i="50"/>
  <c r="C1297" i="50"/>
  <c r="C1296" i="50"/>
  <c r="I1295" i="50"/>
  <c r="H1295" i="50"/>
  <c r="G1295" i="50"/>
  <c r="F1295" i="50"/>
  <c r="E1295" i="50"/>
  <c r="D1295" i="50"/>
  <c r="I1294" i="50"/>
  <c r="H1294" i="50"/>
  <c r="G1294" i="50"/>
  <c r="F1294" i="50"/>
  <c r="E1294" i="50"/>
  <c r="D1294" i="50"/>
  <c r="C1293" i="50"/>
  <c r="C1292" i="50"/>
  <c r="I1291" i="50"/>
  <c r="H1291" i="50"/>
  <c r="G1291" i="50"/>
  <c r="F1291" i="50"/>
  <c r="E1291" i="50"/>
  <c r="D1291" i="50"/>
  <c r="D1285" i="50" s="1"/>
  <c r="I1290" i="50"/>
  <c r="H1290" i="50"/>
  <c r="G1290" i="50"/>
  <c r="F1290" i="50"/>
  <c r="E1290" i="50"/>
  <c r="D1290" i="50"/>
  <c r="C1290" i="50" s="1"/>
  <c r="C1289" i="50"/>
  <c r="C1288" i="50" s="1"/>
  <c r="E1287" i="50"/>
  <c r="I1286" i="50"/>
  <c r="H1286" i="50"/>
  <c r="G1286" i="50"/>
  <c r="F1286" i="50"/>
  <c r="E1286" i="50"/>
  <c r="D1286" i="50"/>
  <c r="H1285" i="50"/>
  <c r="C1283" i="50"/>
  <c r="C1282" i="50"/>
  <c r="E1281" i="50"/>
  <c r="C1281" i="50" s="1"/>
  <c r="E1280" i="50"/>
  <c r="E1279" i="50"/>
  <c r="C1279" i="50" s="1"/>
  <c r="E1278" i="50"/>
  <c r="C1278" i="50" s="1"/>
  <c r="E1277" i="50"/>
  <c r="C1277" i="50"/>
  <c r="E1276" i="50"/>
  <c r="C1276" i="50" s="1"/>
  <c r="I1275" i="50"/>
  <c r="H1275" i="50"/>
  <c r="G1275" i="50"/>
  <c r="F1275" i="50"/>
  <c r="D1275" i="50"/>
  <c r="I1274" i="50"/>
  <c r="H1274" i="50"/>
  <c r="G1274" i="50"/>
  <c r="F1274" i="50"/>
  <c r="D1274" i="50"/>
  <c r="C1273" i="50"/>
  <c r="C1272" i="50"/>
  <c r="C1271" i="50"/>
  <c r="C1270" i="50"/>
  <c r="C1269" i="50"/>
  <c r="C1268" i="50"/>
  <c r="C1267" i="50"/>
  <c r="C1266" i="50"/>
  <c r="I1265" i="50"/>
  <c r="H1265" i="50"/>
  <c r="G1265" i="50"/>
  <c r="F1265" i="50"/>
  <c r="E1265" i="50"/>
  <c r="D1265" i="50"/>
  <c r="I1264" i="50"/>
  <c r="H1264" i="50"/>
  <c r="G1264" i="50"/>
  <c r="F1264" i="50"/>
  <c r="E1264" i="50"/>
  <c r="D1264" i="50"/>
  <c r="C1264" i="50" s="1"/>
  <c r="C1263" i="50"/>
  <c r="C1262" i="50"/>
  <c r="I1261" i="50"/>
  <c r="H1261" i="50"/>
  <c r="G1261" i="50"/>
  <c r="F1261" i="50"/>
  <c r="E1261" i="50"/>
  <c r="D1261" i="50"/>
  <c r="I1260" i="50"/>
  <c r="H1260" i="50"/>
  <c r="G1260" i="50"/>
  <c r="F1260" i="50"/>
  <c r="E1260" i="50"/>
  <c r="D1260" i="50"/>
  <c r="C1259" i="50"/>
  <c r="C1258" i="50"/>
  <c r="C1257" i="50"/>
  <c r="C1256" i="50"/>
  <c r="C1255" i="50"/>
  <c r="C1254" i="50"/>
  <c r="C1253" i="50"/>
  <c r="C1252" i="50"/>
  <c r="C1251" i="50"/>
  <c r="C1250" i="50"/>
  <c r="C1249" i="50"/>
  <c r="C1248" i="50"/>
  <c r="C1247" i="50"/>
  <c r="C1246" i="50"/>
  <c r="C1245" i="50"/>
  <c r="C1244" i="50"/>
  <c r="C1243" i="50"/>
  <c r="C1242" i="50"/>
  <c r="C1241" i="50"/>
  <c r="C1240" i="50"/>
  <c r="C1239" i="50"/>
  <c r="C1238" i="50"/>
  <c r="C1237" i="50"/>
  <c r="C1236" i="50"/>
  <c r="C1235" i="50"/>
  <c r="C1234" i="50"/>
  <c r="C1233" i="50"/>
  <c r="C1232" i="50"/>
  <c r="C1231" i="50"/>
  <c r="C1230" i="50"/>
  <c r="C1229" i="50"/>
  <c r="C1228" i="50"/>
  <c r="C1227" i="50"/>
  <c r="C1226" i="50"/>
  <c r="C1225" i="50"/>
  <c r="C1224" i="50"/>
  <c r="C1223" i="50"/>
  <c r="C1222" i="50"/>
  <c r="C1221" i="50"/>
  <c r="C1220" i="50"/>
  <c r="C1219" i="50"/>
  <c r="C1218" i="50"/>
  <c r="C1217" i="50"/>
  <c r="C1216" i="50"/>
  <c r="C1215" i="50"/>
  <c r="C1214" i="50"/>
  <c r="I1213" i="50"/>
  <c r="H1213" i="50"/>
  <c r="G1213" i="50"/>
  <c r="F1213" i="50"/>
  <c r="E1213" i="50"/>
  <c r="D1213" i="50"/>
  <c r="I1212" i="50"/>
  <c r="H1212" i="50"/>
  <c r="G1212" i="50"/>
  <c r="F1212" i="50"/>
  <c r="E1212" i="50"/>
  <c r="D1212" i="50"/>
  <c r="C1211" i="50"/>
  <c r="C1210" i="50"/>
  <c r="C1209" i="50"/>
  <c r="C1208" i="50"/>
  <c r="I1207" i="50"/>
  <c r="H1207" i="50"/>
  <c r="G1207" i="50"/>
  <c r="F1207" i="50"/>
  <c r="E1207" i="50"/>
  <c r="D1207" i="50"/>
  <c r="I1206" i="50"/>
  <c r="H1206" i="50"/>
  <c r="G1206" i="50"/>
  <c r="F1206" i="50"/>
  <c r="E1206" i="50"/>
  <c r="C1206" i="50" s="1"/>
  <c r="D1206" i="50"/>
  <c r="E1205" i="50"/>
  <c r="C1205" i="50"/>
  <c r="E1204" i="50"/>
  <c r="C1204" i="50" s="1"/>
  <c r="I1203" i="50"/>
  <c r="H1203" i="50"/>
  <c r="G1203" i="50"/>
  <c r="F1203" i="50"/>
  <c r="E1203" i="50"/>
  <c r="D1203" i="50"/>
  <c r="I1202" i="50"/>
  <c r="H1202" i="50"/>
  <c r="G1202" i="50"/>
  <c r="F1202" i="50"/>
  <c r="D1202" i="50"/>
  <c r="C1201" i="50"/>
  <c r="C1200" i="50"/>
  <c r="C1199" i="50"/>
  <c r="C1198" i="50"/>
  <c r="C1197" i="50"/>
  <c r="C1196" i="50"/>
  <c r="C1195" i="50"/>
  <c r="C1194" i="50" s="1"/>
  <c r="C1193" i="50"/>
  <c r="C1192" i="50"/>
  <c r="C1191" i="50"/>
  <c r="C1190" i="50" s="1"/>
  <c r="I1189" i="50"/>
  <c r="H1189" i="50"/>
  <c r="G1189" i="50"/>
  <c r="F1189" i="50"/>
  <c r="E1189" i="50"/>
  <c r="D1189" i="50"/>
  <c r="I1188" i="50"/>
  <c r="H1188" i="50"/>
  <c r="G1188" i="50"/>
  <c r="F1188" i="50"/>
  <c r="E1188" i="50"/>
  <c r="D1188" i="50"/>
  <c r="C1185" i="50"/>
  <c r="C1184" i="50"/>
  <c r="C1183" i="50"/>
  <c r="C1182" i="50"/>
  <c r="C1181" i="50"/>
  <c r="C1180" i="50"/>
  <c r="C1179" i="50"/>
  <c r="C1178" i="50"/>
  <c r="C1177" i="50"/>
  <c r="C1176" i="50"/>
  <c r="C1175" i="50"/>
  <c r="C1174" i="50"/>
  <c r="C1173" i="50"/>
  <c r="C1172" i="50"/>
  <c r="C1171" i="50"/>
  <c r="C1170" i="50"/>
  <c r="C1169" i="50"/>
  <c r="C1168" i="50"/>
  <c r="E1167" i="50"/>
  <c r="E1166" i="50"/>
  <c r="C1166" i="50"/>
  <c r="C1165" i="50"/>
  <c r="C1164" i="50"/>
  <c r="C1163" i="50"/>
  <c r="C1162" i="50"/>
  <c r="C1161" i="50"/>
  <c r="C1160" i="50"/>
  <c r="C1159" i="50"/>
  <c r="C1158" i="50"/>
  <c r="C1157" i="50"/>
  <c r="C1156" i="50"/>
  <c r="C1155" i="50"/>
  <c r="I1154" i="50"/>
  <c r="I1148" i="50" s="1"/>
  <c r="H1154" i="50"/>
  <c r="H1148" i="50" s="1"/>
  <c r="G1154" i="50"/>
  <c r="F1154" i="50"/>
  <c r="C1153" i="50"/>
  <c r="C1152" i="50"/>
  <c r="C1151" i="50"/>
  <c r="C1150" i="50"/>
  <c r="I1149" i="50"/>
  <c r="H1149" i="50"/>
  <c r="G1149" i="50"/>
  <c r="F1149" i="50"/>
  <c r="D1149" i="50"/>
  <c r="G1148" i="50"/>
  <c r="F1148" i="50"/>
  <c r="E1148" i="50"/>
  <c r="D1148" i="50"/>
  <c r="C1147" i="50"/>
  <c r="C1146" i="50"/>
  <c r="C1145" i="50"/>
  <c r="C1144" i="50"/>
  <c r="C1143" i="50"/>
  <c r="C1142" i="50"/>
  <c r="E1141" i="50"/>
  <c r="C1141" i="50"/>
  <c r="E1140" i="50"/>
  <c r="C1140" i="50" s="1"/>
  <c r="C1139" i="50"/>
  <c r="C1138" i="50"/>
  <c r="E1137" i="50"/>
  <c r="C1137" i="50" s="1"/>
  <c r="E1136" i="50"/>
  <c r="C1136" i="50" s="1"/>
  <c r="C1135" i="50"/>
  <c r="C1134" i="50"/>
  <c r="C1133" i="50"/>
  <c r="C1132" i="50"/>
  <c r="C1131" i="50"/>
  <c r="C1130" i="50"/>
  <c r="C1129" i="50"/>
  <c r="I1128" i="50"/>
  <c r="H1128" i="50"/>
  <c r="G1128" i="50"/>
  <c r="F1128" i="50"/>
  <c r="C1127" i="50"/>
  <c r="I1126" i="50"/>
  <c r="H1126" i="50"/>
  <c r="H1106" i="50" s="1"/>
  <c r="G1126" i="50"/>
  <c r="F1126" i="50"/>
  <c r="C1126" i="50"/>
  <c r="C1125" i="50"/>
  <c r="C1124" i="50"/>
  <c r="C1123" i="50"/>
  <c r="C1122" i="50"/>
  <c r="E1121" i="50"/>
  <c r="C1121" i="50" s="1"/>
  <c r="E1120" i="50"/>
  <c r="C1120" i="50" s="1"/>
  <c r="E1119" i="50"/>
  <c r="C1119" i="50"/>
  <c r="E1118" i="50"/>
  <c r="C1118" i="50" s="1"/>
  <c r="E1117" i="50"/>
  <c r="C1117" i="50" s="1"/>
  <c r="E1116" i="50"/>
  <c r="C1116" i="50"/>
  <c r="E1115" i="50"/>
  <c r="E1114" i="50"/>
  <c r="C1114" i="50"/>
  <c r="C1113" i="50"/>
  <c r="C1112" i="50"/>
  <c r="E1111" i="50"/>
  <c r="C1111" i="50"/>
  <c r="E1110" i="50"/>
  <c r="C1110" i="50" s="1"/>
  <c r="E1109" i="50"/>
  <c r="C1109" i="50" s="1"/>
  <c r="E1108" i="50"/>
  <c r="C1108" i="50" s="1"/>
  <c r="I1107" i="50"/>
  <c r="H1107" i="50"/>
  <c r="G1107" i="50"/>
  <c r="F1107" i="50"/>
  <c r="D1107" i="50"/>
  <c r="I1106" i="50"/>
  <c r="F1106" i="50"/>
  <c r="D1106" i="50"/>
  <c r="D1084" i="50" s="1"/>
  <c r="C1084" i="50" s="1"/>
  <c r="C1105" i="50"/>
  <c r="C1104" i="50"/>
  <c r="C1103" i="50"/>
  <c r="C1102" i="50"/>
  <c r="C1101" i="50"/>
  <c r="C1100" i="50"/>
  <c r="C1099" i="50"/>
  <c r="C1098" i="50"/>
  <c r="C1097" i="50"/>
  <c r="C1096" i="50"/>
  <c r="C1095" i="50"/>
  <c r="C1094" i="50"/>
  <c r="C1093" i="50"/>
  <c r="C1092" i="50"/>
  <c r="E1091" i="50"/>
  <c r="C1091" i="50"/>
  <c r="E1090" i="50"/>
  <c r="C1090" i="50" s="1"/>
  <c r="E1089" i="50"/>
  <c r="C1089" i="50" s="1"/>
  <c r="E1088" i="50"/>
  <c r="C1088" i="50" s="1"/>
  <c r="E1087" i="50"/>
  <c r="C1087" i="50" s="1"/>
  <c r="E1086" i="50"/>
  <c r="C1086" i="50"/>
  <c r="E1085" i="50"/>
  <c r="E1084" i="50"/>
  <c r="E1083" i="50"/>
  <c r="E1082" i="50"/>
  <c r="E1081" i="50"/>
  <c r="E1080" i="50"/>
  <c r="D1080" i="50"/>
  <c r="C1080" i="50"/>
  <c r="E1079" i="50"/>
  <c r="E1078" i="50"/>
  <c r="D1078" i="50"/>
  <c r="C1078" i="50"/>
  <c r="I1077" i="50"/>
  <c r="H1077" i="50"/>
  <c r="G1077" i="50"/>
  <c r="F1077" i="50"/>
  <c r="E1077" i="50"/>
  <c r="I1076" i="50"/>
  <c r="H1076" i="50"/>
  <c r="G1076" i="50"/>
  <c r="F1076" i="50"/>
  <c r="E1076" i="50"/>
  <c r="D1076" i="50"/>
  <c r="C1076" i="50"/>
  <c r="E1075" i="50"/>
  <c r="E1074" i="50"/>
  <c r="D1074" i="50"/>
  <c r="C1074" i="50" s="1"/>
  <c r="I1073" i="50"/>
  <c r="H1073" i="50"/>
  <c r="G1073" i="50"/>
  <c r="F1073" i="50"/>
  <c r="E1073" i="50"/>
  <c r="I1072" i="50"/>
  <c r="H1072" i="50"/>
  <c r="G1072" i="50"/>
  <c r="F1072" i="50"/>
  <c r="E1072" i="50"/>
  <c r="D1072" i="50"/>
  <c r="I1071" i="50"/>
  <c r="H1071" i="50"/>
  <c r="G1071" i="50"/>
  <c r="F1071" i="50"/>
  <c r="E1071" i="50"/>
  <c r="C1071" i="50" s="1"/>
  <c r="D1071" i="50"/>
  <c r="I1070" i="50"/>
  <c r="H1070" i="50"/>
  <c r="G1070" i="50"/>
  <c r="F1070" i="50"/>
  <c r="D1070" i="50"/>
  <c r="C1069" i="50"/>
  <c r="C1068" i="50"/>
  <c r="E1067" i="50"/>
  <c r="C1067" i="50" s="1"/>
  <c r="E1066" i="50"/>
  <c r="C1066" i="50"/>
  <c r="E1065" i="50"/>
  <c r="E1035" i="50" s="1"/>
  <c r="E1064" i="50"/>
  <c r="C1064" i="50" s="1"/>
  <c r="C1063" i="50"/>
  <c r="C1062" i="50"/>
  <c r="C1061" i="50"/>
  <c r="C1060" i="50"/>
  <c r="C1059" i="50"/>
  <c r="C1058" i="50"/>
  <c r="C1047" i="50"/>
  <c r="C1046" i="50" s="1"/>
  <c r="C1045" i="50"/>
  <c r="C1044" i="50" s="1"/>
  <c r="C1043" i="50"/>
  <c r="C1042" i="50" s="1"/>
  <c r="C1041" i="50"/>
  <c r="C1040" i="50" s="1"/>
  <c r="C1039" i="50"/>
  <c r="C1038" i="50"/>
  <c r="C1037" i="50"/>
  <c r="C1036" i="50" s="1"/>
  <c r="I1035" i="50"/>
  <c r="H1035" i="50"/>
  <c r="G1035" i="50"/>
  <c r="F1035" i="50"/>
  <c r="D1035" i="50"/>
  <c r="I1034" i="50"/>
  <c r="H1034" i="50"/>
  <c r="G1034" i="50"/>
  <c r="F1034" i="50"/>
  <c r="D1034" i="50"/>
  <c r="C1033" i="50"/>
  <c r="C1032" i="50"/>
  <c r="C1031" i="50"/>
  <c r="C1030" i="50"/>
  <c r="C1029" i="50"/>
  <c r="C1028" i="50"/>
  <c r="C1027" i="50"/>
  <c r="C1026" i="50"/>
  <c r="C1025" i="50"/>
  <c r="C1024" i="50"/>
  <c r="C1023" i="50"/>
  <c r="C1022" i="50"/>
  <c r="C1021" i="50"/>
  <c r="C1020" i="50"/>
  <c r="C1019" i="50"/>
  <c r="C1018" i="50"/>
  <c r="C1017" i="50"/>
  <c r="C1016" i="50"/>
  <c r="C1015" i="50"/>
  <c r="C1014" i="50"/>
  <c r="I1013" i="50"/>
  <c r="H1013" i="50"/>
  <c r="G1013" i="50"/>
  <c r="F1013" i="50"/>
  <c r="E1013" i="50"/>
  <c r="D1013" i="50"/>
  <c r="I1012" i="50"/>
  <c r="H1012" i="50"/>
  <c r="G1012" i="50"/>
  <c r="F1012" i="50"/>
  <c r="E1012" i="50"/>
  <c r="D1012" i="50"/>
  <c r="C1011" i="50"/>
  <c r="C1010" i="50"/>
  <c r="C1009" i="50"/>
  <c r="C1008" i="50"/>
  <c r="C1007" i="50"/>
  <c r="C1006" i="50"/>
  <c r="C1005" i="50"/>
  <c r="C1004" i="50"/>
  <c r="C1003" i="50"/>
  <c r="C1002" i="50"/>
  <c r="C1001" i="50"/>
  <c r="C1000" i="50"/>
  <c r="C999" i="50"/>
  <c r="C998" i="50"/>
  <c r="C997" i="50"/>
  <c r="C996" i="50"/>
  <c r="C995" i="50"/>
  <c r="C994" i="50"/>
  <c r="C993" i="50"/>
  <c r="C992" i="50"/>
  <c r="C991" i="50"/>
  <c r="C990" i="50"/>
  <c r="C989" i="50"/>
  <c r="C988" i="50"/>
  <c r="C987" i="50"/>
  <c r="C986" i="50"/>
  <c r="E985" i="50"/>
  <c r="C985" i="50" s="1"/>
  <c r="E984" i="50"/>
  <c r="C984" i="50" s="1"/>
  <c r="C983" i="50"/>
  <c r="C982" i="50"/>
  <c r="C981" i="50"/>
  <c r="C980" i="50"/>
  <c r="C979" i="50"/>
  <c r="C978" i="50"/>
  <c r="E977" i="50"/>
  <c r="C977" i="50" s="1"/>
  <c r="E976" i="50"/>
  <c r="C976" i="50" s="1"/>
  <c r="E975" i="50"/>
  <c r="C975" i="50" s="1"/>
  <c r="E974" i="50"/>
  <c r="C974" i="50" s="1"/>
  <c r="C973" i="50"/>
  <c r="C972" i="50"/>
  <c r="C971" i="50"/>
  <c r="C970" i="50"/>
  <c r="E969" i="50"/>
  <c r="C969" i="50"/>
  <c r="E968" i="50"/>
  <c r="C968" i="50" s="1"/>
  <c r="E967" i="50"/>
  <c r="C967" i="50" s="1"/>
  <c r="E966" i="50"/>
  <c r="C966" i="50"/>
  <c r="C965" i="50"/>
  <c r="C964" i="50"/>
  <c r="C963" i="50"/>
  <c r="C962" i="50"/>
  <c r="C961" i="50"/>
  <c r="C960" i="50"/>
  <c r="C959" i="50"/>
  <c r="C958" i="50"/>
  <c r="C957" i="50"/>
  <c r="C956" i="50"/>
  <c r="C955" i="50"/>
  <c r="C954" i="50"/>
  <c r="C953" i="50"/>
  <c r="C952" i="50"/>
  <c r="C951" i="50"/>
  <c r="C950" i="50"/>
  <c r="C949" i="50"/>
  <c r="C948" i="50"/>
  <c r="C947" i="50"/>
  <c r="C946" i="50"/>
  <c r="C945" i="50"/>
  <c r="C944" i="50"/>
  <c r="C943" i="50"/>
  <c r="C942" i="50"/>
  <c r="C941" i="50"/>
  <c r="C940" i="50"/>
  <c r="E939" i="50"/>
  <c r="C939" i="50" s="1"/>
  <c r="E938" i="50"/>
  <c r="C938" i="50" s="1"/>
  <c r="E937" i="50"/>
  <c r="C937" i="50" s="1"/>
  <c r="E936" i="50"/>
  <c r="C936" i="50" s="1"/>
  <c r="C935" i="50"/>
  <c r="C934" i="50"/>
  <c r="C933" i="50"/>
  <c r="C932" i="50"/>
  <c r="E931" i="50"/>
  <c r="C931" i="50" s="1"/>
  <c r="E930" i="50"/>
  <c r="C930" i="50" s="1"/>
  <c r="C929" i="50"/>
  <c r="C928" i="50"/>
  <c r="E927" i="50"/>
  <c r="C927" i="50" s="1"/>
  <c r="E926" i="50"/>
  <c r="C926" i="50"/>
  <c r="C925" i="50"/>
  <c r="C924" i="50"/>
  <c r="C923" i="50"/>
  <c r="C922" i="50"/>
  <c r="C921" i="50"/>
  <c r="C920" i="50"/>
  <c r="E919" i="50"/>
  <c r="C919" i="50" s="1"/>
  <c r="E918" i="50"/>
  <c r="C918" i="50" s="1"/>
  <c r="C917" i="50"/>
  <c r="C916" i="50"/>
  <c r="C915" i="50"/>
  <c r="C914" i="50"/>
  <c r="C913" i="50"/>
  <c r="C912" i="50"/>
  <c r="E911" i="50"/>
  <c r="C911" i="50"/>
  <c r="E910" i="50"/>
  <c r="C910" i="50" s="1"/>
  <c r="C909" i="50"/>
  <c r="C908" i="50"/>
  <c r="C907" i="50"/>
  <c r="C906" i="50"/>
  <c r="C905" i="50"/>
  <c r="C904" i="50"/>
  <c r="E903" i="50"/>
  <c r="C903" i="50" s="1"/>
  <c r="E902" i="50"/>
  <c r="E896" i="50" s="1"/>
  <c r="C896" i="50" s="1"/>
  <c r="C901" i="50"/>
  <c r="C900" i="50"/>
  <c r="C899" i="50"/>
  <c r="C898" i="50"/>
  <c r="I897" i="50"/>
  <c r="H897" i="50"/>
  <c r="G897" i="50"/>
  <c r="F897" i="50"/>
  <c r="D897" i="50"/>
  <c r="I896" i="50"/>
  <c r="H896" i="50"/>
  <c r="G896" i="50"/>
  <c r="F896" i="50"/>
  <c r="D896" i="50"/>
  <c r="C895" i="50"/>
  <c r="C894" i="50"/>
  <c r="C893" i="50"/>
  <c r="C892" i="50"/>
  <c r="E891" i="50"/>
  <c r="C891" i="50" s="1"/>
  <c r="E890" i="50"/>
  <c r="C890" i="50" s="1"/>
  <c r="E889" i="50"/>
  <c r="C889" i="50" s="1"/>
  <c r="E888" i="50"/>
  <c r="C888" i="50" s="1"/>
  <c r="E887" i="50"/>
  <c r="C887" i="50"/>
  <c r="E886" i="50"/>
  <c r="E885" i="50"/>
  <c r="C885" i="50" s="1"/>
  <c r="E884" i="50"/>
  <c r="C884" i="50" s="1"/>
  <c r="E883" i="50"/>
  <c r="C883" i="50" s="1"/>
  <c r="E882" i="50"/>
  <c r="C882" i="50" s="1"/>
  <c r="I881" i="50"/>
  <c r="H881" i="50"/>
  <c r="G881" i="50"/>
  <c r="F881" i="50"/>
  <c r="D881" i="50"/>
  <c r="I880" i="50"/>
  <c r="H880" i="50"/>
  <c r="G880" i="50"/>
  <c r="F880" i="50"/>
  <c r="D880" i="50"/>
  <c r="C879" i="50"/>
  <c r="C878" i="50"/>
  <c r="C877" i="50"/>
  <c r="C876" i="50"/>
  <c r="C875" i="50"/>
  <c r="C874" i="50"/>
  <c r="E873" i="50"/>
  <c r="C873" i="50" s="1"/>
  <c r="E872" i="50"/>
  <c r="C872" i="50" s="1"/>
  <c r="E871" i="50"/>
  <c r="C871" i="50"/>
  <c r="E870" i="50"/>
  <c r="C870" i="50" s="1"/>
  <c r="E869" i="50"/>
  <c r="C869" i="50" s="1"/>
  <c r="E868" i="50"/>
  <c r="C868" i="50" s="1"/>
  <c r="E867" i="50"/>
  <c r="C867" i="50" s="1"/>
  <c r="E866" i="50"/>
  <c r="C866" i="50" s="1"/>
  <c r="C865" i="50"/>
  <c r="C864" i="50"/>
  <c r="E863" i="50"/>
  <c r="C863" i="50" s="1"/>
  <c r="E862" i="50"/>
  <c r="C862" i="50"/>
  <c r="E861" i="50"/>
  <c r="C861" i="50" s="1"/>
  <c r="E860" i="50"/>
  <c r="C860" i="50" s="1"/>
  <c r="E859" i="50"/>
  <c r="C859" i="50"/>
  <c r="E858" i="50"/>
  <c r="C858" i="50" s="1"/>
  <c r="E857" i="50"/>
  <c r="E856" i="50"/>
  <c r="C856" i="50"/>
  <c r="C855" i="50"/>
  <c r="C854" i="50"/>
  <c r="C853" i="50"/>
  <c r="C852" i="50"/>
  <c r="C851" i="50"/>
  <c r="D850" i="50"/>
  <c r="C850" i="50" s="1"/>
  <c r="C849" i="50"/>
  <c r="D848" i="50"/>
  <c r="I847" i="50"/>
  <c r="H847" i="50"/>
  <c r="G847" i="50"/>
  <c r="F847" i="50"/>
  <c r="D847" i="50"/>
  <c r="I846" i="50"/>
  <c r="H846" i="50"/>
  <c r="G846" i="50"/>
  <c r="F846" i="50"/>
  <c r="C845" i="50"/>
  <c r="C844" i="50"/>
  <c r="C843" i="50"/>
  <c r="C842" i="50"/>
  <c r="C841" i="50"/>
  <c r="C840" i="50"/>
  <c r="C839" i="50"/>
  <c r="C838" i="50"/>
  <c r="C837" i="50"/>
  <c r="C836" i="50"/>
  <c r="C835" i="50"/>
  <c r="C834" i="50"/>
  <c r="E833" i="50"/>
  <c r="E832" i="50"/>
  <c r="C832" i="50" s="1"/>
  <c r="E831" i="50"/>
  <c r="C831" i="50" s="1"/>
  <c r="E830" i="50"/>
  <c r="C830" i="50"/>
  <c r="C829" i="50"/>
  <c r="C828" i="50"/>
  <c r="E827" i="50"/>
  <c r="C827" i="50"/>
  <c r="E826" i="50"/>
  <c r="C826" i="50" s="1"/>
  <c r="C825" i="50"/>
  <c r="C824" i="50"/>
  <c r="C823" i="50"/>
  <c r="C822" i="50"/>
  <c r="E821" i="50"/>
  <c r="C821" i="50" s="1"/>
  <c r="E820" i="50"/>
  <c r="C820" i="50" s="1"/>
  <c r="C819" i="50"/>
  <c r="C818" i="50"/>
  <c r="C817" i="50"/>
  <c r="C816" i="50"/>
  <c r="E815" i="50"/>
  <c r="C815" i="50" s="1"/>
  <c r="E814" i="50"/>
  <c r="C814" i="50" s="1"/>
  <c r="C813" i="50"/>
  <c r="C812" i="50"/>
  <c r="C811" i="50"/>
  <c r="C810" i="50"/>
  <c r="C809" i="50"/>
  <c r="C808" i="50"/>
  <c r="C807" i="50"/>
  <c r="C806" i="50"/>
  <c r="C805" i="50"/>
  <c r="C804" i="50"/>
  <c r="C803" i="50"/>
  <c r="C802" i="50"/>
  <c r="C801" i="50"/>
  <c r="C800" i="50"/>
  <c r="C799" i="50"/>
  <c r="C798" i="50"/>
  <c r="C797" i="50"/>
  <c r="C796" i="50"/>
  <c r="C795" i="50"/>
  <c r="C794" i="50"/>
  <c r="C793" i="50"/>
  <c r="C792" i="50"/>
  <c r="C791" i="50"/>
  <c r="C790" i="50"/>
  <c r="C789" i="50"/>
  <c r="C788" i="50"/>
  <c r="C787" i="50"/>
  <c r="C786" i="50"/>
  <c r="C785" i="50"/>
  <c r="C784" i="50"/>
  <c r="C783" i="50"/>
  <c r="C782" i="50"/>
  <c r="C781" i="50"/>
  <c r="C780" i="50"/>
  <c r="C779" i="50"/>
  <c r="C778" i="50"/>
  <c r="C777" i="50"/>
  <c r="C776" i="50"/>
  <c r="C775" i="50"/>
  <c r="C774" i="50"/>
  <c r="C773" i="50"/>
  <c r="C772" i="50"/>
  <c r="C771" i="50"/>
  <c r="C770" i="50"/>
  <c r="C769" i="50"/>
  <c r="C768" i="50"/>
  <c r="C767" i="50"/>
  <c r="C766" i="50"/>
  <c r="C765" i="50"/>
  <c r="C764" i="50"/>
  <c r="C763" i="50"/>
  <c r="C762" i="50"/>
  <c r="C761" i="50"/>
  <c r="C760" i="50"/>
  <c r="C759" i="50"/>
  <c r="C758" i="50"/>
  <c r="C757" i="50"/>
  <c r="C756" i="50"/>
  <c r="C755" i="50"/>
  <c r="C754" i="50"/>
  <c r="C753" i="50"/>
  <c r="C752" i="50"/>
  <c r="C751" i="50"/>
  <c r="C750" i="50"/>
  <c r="C749" i="50"/>
  <c r="C748" i="50"/>
  <c r="C747" i="50"/>
  <c r="C746" i="50"/>
  <c r="C745" i="50"/>
  <c r="C744" i="50"/>
  <c r="C743" i="50"/>
  <c r="C742" i="50"/>
  <c r="C741" i="50"/>
  <c r="C740" i="50"/>
  <c r="C739" i="50"/>
  <c r="C738" i="50"/>
  <c r="C737" i="50"/>
  <c r="C736" i="50"/>
  <c r="C735" i="50"/>
  <c r="C734" i="50"/>
  <c r="C733" i="50"/>
  <c r="C732" i="50"/>
  <c r="C731" i="50"/>
  <c r="C730" i="50"/>
  <c r="C729" i="50"/>
  <c r="C728" i="50"/>
  <c r="C727" i="50"/>
  <c r="C726" i="50"/>
  <c r="C725" i="50"/>
  <c r="C724" i="50"/>
  <c r="C723" i="50"/>
  <c r="C722" i="50"/>
  <c r="C721" i="50"/>
  <c r="C720" i="50"/>
  <c r="C719" i="50"/>
  <c r="C718" i="50"/>
  <c r="C717" i="50"/>
  <c r="C716" i="50"/>
  <c r="C715" i="50"/>
  <c r="C714" i="50"/>
  <c r="C713" i="50"/>
  <c r="C712" i="50"/>
  <c r="C711" i="50"/>
  <c r="C710" i="50"/>
  <c r="C709" i="50"/>
  <c r="C708" i="50"/>
  <c r="C707" i="50"/>
  <c r="C706" i="50"/>
  <c r="C705" i="50"/>
  <c r="C704" i="50"/>
  <c r="C703" i="50"/>
  <c r="C702" i="50"/>
  <c r="C701" i="50"/>
  <c r="C700" i="50"/>
  <c r="C699" i="50"/>
  <c r="C698" i="50"/>
  <c r="C697" i="50"/>
  <c r="C696" i="50"/>
  <c r="C695" i="50"/>
  <c r="C694" i="50"/>
  <c r="C693" i="50"/>
  <c r="C692" i="50"/>
  <c r="C691" i="50"/>
  <c r="C690" i="50"/>
  <c r="C689" i="50"/>
  <c r="C688" i="50"/>
  <c r="C687" i="50"/>
  <c r="C686" i="50"/>
  <c r="C685" i="50"/>
  <c r="C684" i="50"/>
  <c r="C683" i="50"/>
  <c r="C682" i="50"/>
  <c r="C681" i="50"/>
  <c r="C680" i="50"/>
  <c r="C679" i="50"/>
  <c r="C678" i="50"/>
  <c r="C677" i="50"/>
  <c r="C676" i="50"/>
  <c r="C675" i="50"/>
  <c r="C674" i="50"/>
  <c r="C673" i="50"/>
  <c r="C672" i="50"/>
  <c r="C671" i="50"/>
  <c r="C670" i="50"/>
  <c r="C669" i="50"/>
  <c r="C668" i="50"/>
  <c r="C667" i="50"/>
  <c r="C666" i="50"/>
  <c r="C665" i="50"/>
  <c r="C664" i="50"/>
  <c r="C663" i="50"/>
  <c r="C662" i="50"/>
  <c r="C661" i="50"/>
  <c r="C660" i="50"/>
  <c r="C659" i="50"/>
  <c r="C658" i="50"/>
  <c r="C657" i="50"/>
  <c r="C656" i="50"/>
  <c r="C655" i="50"/>
  <c r="C654" i="50"/>
  <c r="C653" i="50"/>
  <c r="C652" i="50"/>
  <c r="I651" i="50"/>
  <c r="H651" i="50"/>
  <c r="G651" i="50"/>
  <c r="F651" i="50"/>
  <c r="D651" i="50"/>
  <c r="I650" i="50"/>
  <c r="H650" i="50"/>
  <c r="G650" i="50"/>
  <c r="F650" i="50"/>
  <c r="D650" i="50"/>
  <c r="C643" i="50"/>
  <c r="C642" i="50"/>
  <c r="I641" i="50"/>
  <c r="H641" i="50"/>
  <c r="H639" i="50" s="1"/>
  <c r="G641" i="50"/>
  <c r="F641" i="50"/>
  <c r="F639" i="50" s="1"/>
  <c r="F467" i="50" s="1"/>
  <c r="F427" i="50" s="1"/>
  <c r="F52" i="50" s="1"/>
  <c r="E641" i="50"/>
  <c r="E639" i="50" s="1"/>
  <c r="D641" i="50"/>
  <c r="I640" i="50"/>
  <c r="H640" i="50"/>
  <c r="H638" i="50" s="1"/>
  <c r="H466" i="50" s="1"/>
  <c r="H426" i="50" s="1"/>
  <c r="H51" i="50" s="1"/>
  <c r="G640" i="50"/>
  <c r="G638" i="50" s="1"/>
  <c r="F640" i="50"/>
  <c r="E640" i="50"/>
  <c r="E638" i="50" s="1"/>
  <c r="E2640" i="50" s="1"/>
  <c r="D640" i="50"/>
  <c r="D638" i="50" s="1"/>
  <c r="D2640" i="50" s="1"/>
  <c r="I639" i="50"/>
  <c r="I2641" i="50" s="1"/>
  <c r="D639" i="50"/>
  <c r="D2641" i="50" s="1"/>
  <c r="I638" i="50"/>
  <c r="C632" i="50"/>
  <c r="C631" i="50"/>
  <c r="E630" i="50"/>
  <c r="E629" i="50"/>
  <c r="E627" i="50" s="1"/>
  <c r="E625" i="50" s="1"/>
  <c r="C629" i="50"/>
  <c r="I628" i="50"/>
  <c r="I626" i="50" s="1"/>
  <c r="I624" i="50" s="1"/>
  <c r="I622" i="50" s="1"/>
  <c r="I2634" i="50" s="1"/>
  <c r="I2632" i="50" s="1"/>
  <c r="I2630" i="50" s="1"/>
  <c r="H628" i="50"/>
  <c r="H626" i="50" s="1"/>
  <c r="H624" i="50" s="1"/>
  <c r="H622" i="50" s="1"/>
  <c r="G628" i="50"/>
  <c r="F628" i="50"/>
  <c r="F626" i="50" s="1"/>
  <c r="F624" i="50" s="1"/>
  <c r="F622" i="50" s="1"/>
  <c r="D628" i="50"/>
  <c r="D626" i="50" s="1"/>
  <c r="D624" i="50" s="1"/>
  <c r="I627" i="50"/>
  <c r="I625" i="50" s="1"/>
  <c r="I623" i="50" s="1"/>
  <c r="I621" i="50" s="1"/>
  <c r="H627" i="50"/>
  <c r="H625" i="50" s="1"/>
  <c r="H623" i="50" s="1"/>
  <c r="H621" i="50" s="1"/>
  <c r="H619" i="50" s="1"/>
  <c r="H617" i="50" s="1"/>
  <c r="G627" i="50"/>
  <c r="G625" i="50" s="1"/>
  <c r="G623" i="50" s="1"/>
  <c r="G621" i="50" s="1"/>
  <c r="F627" i="50"/>
  <c r="D627" i="50"/>
  <c r="D625" i="50" s="1"/>
  <c r="G626" i="50"/>
  <c r="G624" i="50" s="1"/>
  <c r="G622" i="50" s="1"/>
  <c r="F625" i="50"/>
  <c r="F623" i="50" s="1"/>
  <c r="F621" i="50" s="1"/>
  <c r="C615" i="50"/>
  <c r="C614" i="50"/>
  <c r="C613" i="50"/>
  <c r="C612" i="50"/>
  <c r="I611" i="50"/>
  <c r="I609" i="50" s="1"/>
  <c r="H611" i="50"/>
  <c r="H609" i="50" s="1"/>
  <c r="G611" i="50"/>
  <c r="F611" i="50"/>
  <c r="F609" i="50" s="1"/>
  <c r="E611" i="50"/>
  <c r="D611" i="50"/>
  <c r="D609" i="50" s="1"/>
  <c r="I610" i="50"/>
  <c r="I608" i="50" s="1"/>
  <c r="H610" i="50"/>
  <c r="G610" i="50"/>
  <c r="G608" i="50" s="1"/>
  <c r="F610" i="50"/>
  <c r="F608" i="50" s="1"/>
  <c r="E610" i="50"/>
  <c r="D610" i="50"/>
  <c r="D608" i="50" s="1"/>
  <c r="G609" i="50"/>
  <c r="E608" i="50"/>
  <c r="C607" i="50"/>
  <c r="C606" i="50"/>
  <c r="C605" i="50"/>
  <c r="C604" i="50"/>
  <c r="I603" i="50"/>
  <c r="I601" i="50" s="1"/>
  <c r="I599" i="50" s="1"/>
  <c r="I597" i="50" s="1"/>
  <c r="I2626" i="50" s="1"/>
  <c r="I2624" i="50" s="1"/>
  <c r="I2622" i="50" s="1"/>
  <c r="H603" i="50"/>
  <c r="H601" i="50" s="1"/>
  <c r="G603" i="50"/>
  <c r="F603" i="50"/>
  <c r="F601" i="50" s="1"/>
  <c r="E603" i="50"/>
  <c r="E601" i="50" s="1"/>
  <c r="D603" i="50"/>
  <c r="D601" i="50" s="1"/>
  <c r="D599" i="50" s="1"/>
  <c r="I602" i="50"/>
  <c r="I600" i="50" s="1"/>
  <c r="H602" i="50"/>
  <c r="H600" i="50" s="1"/>
  <c r="G602" i="50"/>
  <c r="G600" i="50" s="1"/>
  <c r="F602" i="50"/>
  <c r="E602" i="50"/>
  <c r="E600" i="50" s="1"/>
  <c r="D602" i="50"/>
  <c r="D600" i="50" s="1"/>
  <c r="G601" i="50"/>
  <c r="G599" i="50" s="1"/>
  <c r="G597" i="50" s="1"/>
  <c r="F600" i="50"/>
  <c r="C590" i="50"/>
  <c r="C589" i="50"/>
  <c r="I588" i="50"/>
  <c r="I586" i="50" s="1"/>
  <c r="I578" i="50" s="1"/>
  <c r="I576" i="50" s="1"/>
  <c r="H588" i="50"/>
  <c r="H586" i="50" s="1"/>
  <c r="G588" i="50"/>
  <c r="G586" i="50" s="1"/>
  <c r="F588" i="50"/>
  <c r="E588" i="50"/>
  <c r="D588" i="50"/>
  <c r="D586" i="50" s="1"/>
  <c r="I587" i="50"/>
  <c r="I585" i="50" s="1"/>
  <c r="H587" i="50"/>
  <c r="H585" i="50" s="1"/>
  <c r="G587" i="50"/>
  <c r="G585" i="50" s="1"/>
  <c r="F587" i="50"/>
  <c r="F585" i="50" s="1"/>
  <c r="E587" i="50"/>
  <c r="E585" i="50" s="1"/>
  <c r="D587" i="50"/>
  <c r="C587" i="50" s="1"/>
  <c r="C585" i="50" s="1"/>
  <c r="F586" i="50"/>
  <c r="E586" i="50"/>
  <c r="C584" i="50"/>
  <c r="C583" i="50"/>
  <c r="E582" i="50"/>
  <c r="D582" i="50"/>
  <c r="D580" i="50" s="1"/>
  <c r="I581" i="50"/>
  <c r="I579" i="50" s="1"/>
  <c r="H581" i="50"/>
  <c r="G581" i="50"/>
  <c r="G579" i="50" s="1"/>
  <c r="F581" i="50"/>
  <c r="E581" i="50"/>
  <c r="D581" i="50"/>
  <c r="D579" i="50" s="1"/>
  <c r="I580" i="50"/>
  <c r="H580" i="50"/>
  <c r="G580" i="50"/>
  <c r="F580" i="50"/>
  <c r="F579" i="50"/>
  <c r="F577" i="50" s="1"/>
  <c r="E579" i="50"/>
  <c r="F575" i="50"/>
  <c r="C569" i="50"/>
  <c r="C568" i="50"/>
  <c r="I567" i="50"/>
  <c r="H567" i="50"/>
  <c r="H565" i="50" s="1"/>
  <c r="G567" i="50"/>
  <c r="F567" i="50"/>
  <c r="E567" i="50"/>
  <c r="E565" i="50" s="1"/>
  <c r="E563" i="50" s="1"/>
  <c r="E561" i="50" s="1"/>
  <c r="D567" i="50"/>
  <c r="D565" i="50" s="1"/>
  <c r="I566" i="50"/>
  <c r="I564" i="50" s="1"/>
  <c r="I562" i="50" s="1"/>
  <c r="I560" i="50" s="1"/>
  <c r="H566" i="50"/>
  <c r="G566" i="50"/>
  <c r="F566" i="50"/>
  <c r="F564" i="50" s="1"/>
  <c r="F562" i="50" s="1"/>
  <c r="F560" i="50" s="1"/>
  <c r="E566" i="50"/>
  <c r="D566" i="50"/>
  <c r="I565" i="50"/>
  <c r="F565" i="50"/>
  <c r="F563" i="50" s="1"/>
  <c r="F561" i="50" s="1"/>
  <c r="H564" i="50"/>
  <c r="H562" i="50" s="1"/>
  <c r="H560" i="50" s="1"/>
  <c r="G564" i="50"/>
  <c r="G562" i="50" s="1"/>
  <c r="G560" i="50" s="1"/>
  <c r="E564" i="50"/>
  <c r="D564" i="50"/>
  <c r="C554" i="50"/>
  <c r="C553" i="50"/>
  <c r="C552" i="50"/>
  <c r="C551" i="50"/>
  <c r="C550" i="50"/>
  <c r="C549" i="50"/>
  <c r="C548" i="50"/>
  <c r="C547" i="50"/>
  <c r="C546" i="50"/>
  <c r="C545" i="50"/>
  <c r="C544" i="50"/>
  <c r="C543" i="50"/>
  <c r="E542" i="50"/>
  <c r="C542" i="50" s="1"/>
  <c r="E541" i="50"/>
  <c r="C541" i="50" s="1"/>
  <c r="E540" i="50"/>
  <c r="C540" i="50" s="1"/>
  <c r="E539" i="50"/>
  <c r="C539" i="50" s="1"/>
  <c r="I538" i="50"/>
  <c r="C538" i="50" s="1"/>
  <c r="I537" i="50"/>
  <c r="I535" i="50" s="1"/>
  <c r="H536" i="50"/>
  <c r="G536" i="50"/>
  <c r="F536" i="50"/>
  <c r="D536" i="50"/>
  <c r="H535" i="50"/>
  <c r="G535" i="50"/>
  <c r="F535" i="50"/>
  <c r="D535" i="50"/>
  <c r="C534" i="50"/>
  <c r="C533" i="50"/>
  <c r="C532" i="50"/>
  <c r="C531" i="50"/>
  <c r="C530" i="50"/>
  <c r="C529" i="50"/>
  <c r="E528" i="50"/>
  <c r="C528" i="50" s="1"/>
  <c r="E527" i="50"/>
  <c r="C527" i="50"/>
  <c r="I524" i="50"/>
  <c r="H524" i="50"/>
  <c r="G524" i="50"/>
  <c r="F524" i="50"/>
  <c r="C524" i="50" s="1"/>
  <c r="E524" i="50"/>
  <c r="D524" i="50"/>
  <c r="I523" i="50"/>
  <c r="H523" i="50"/>
  <c r="G523" i="50"/>
  <c r="F523" i="50"/>
  <c r="F458" i="50" s="1"/>
  <c r="F416" i="50" s="1"/>
  <c r="F41" i="50" s="1"/>
  <c r="E523" i="50"/>
  <c r="D523" i="50"/>
  <c r="C522" i="50"/>
  <c r="C521" i="50"/>
  <c r="C520" i="50"/>
  <c r="C519" i="50"/>
  <c r="C518" i="50"/>
  <c r="C517" i="50"/>
  <c r="C516" i="50"/>
  <c r="C515" i="50"/>
  <c r="C514" i="50"/>
  <c r="C513" i="50"/>
  <c r="C512" i="50"/>
  <c r="C511" i="50"/>
  <c r="C510" i="50"/>
  <c r="C509" i="50"/>
  <c r="C508" i="50"/>
  <c r="C507" i="50"/>
  <c r="C506" i="50"/>
  <c r="C505" i="50"/>
  <c r="C504" i="50"/>
  <c r="C503" i="50"/>
  <c r="C502" i="50"/>
  <c r="C501" i="50"/>
  <c r="D500" i="50"/>
  <c r="D492" i="50" s="1"/>
  <c r="D499" i="50"/>
  <c r="C498" i="50"/>
  <c r="C497" i="50"/>
  <c r="C496" i="50"/>
  <c r="C495" i="50"/>
  <c r="C494" i="50"/>
  <c r="C493" i="50"/>
  <c r="I492" i="50"/>
  <c r="H492" i="50"/>
  <c r="G492" i="50"/>
  <c r="F492" i="50"/>
  <c r="F490" i="50" s="1"/>
  <c r="F488" i="50" s="1"/>
  <c r="F482" i="50" s="1"/>
  <c r="F480" i="50" s="1"/>
  <c r="E492" i="50"/>
  <c r="I491" i="50"/>
  <c r="H491" i="50"/>
  <c r="G491" i="50"/>
  <c r="G489" i="50" s="1"/>
  <c r="G487" i="50" s="1"/>
  <c r="F491" i="50"/>
  <c r="F456" i="50" s="1"/>
  <c r="E491" i="50"/>
  <c r="H490" i="50"/>
  <c r="H488" i="50" s="1"/>
  <c r="F489" i="50"/>
  <c r="F487" i="50" s="1"/>
  <c r="F2604" i="50" s="1"/>
  <c r="C486" i="50"/>
  <c r="C485" i="50"/>
  <c r="I484" i="50"/>
  <c r="I451" i="50" s="1"/>
  <c r="I409" i="50" s="1"/>
  <c r="H484" i="50"/>
  <c r="G484" i="50"/>
  <c r="F484" i="50"/>
  <c r="F451" i="50" s="1"/>
  <c r="F409" i="50" s="1"/>
  <c r="E484" i="50"/>
  <c r="E451" i="50" s="1"/>
  <c r="E409" i="50" s="1"/>
  <c r="D484" i="50"/>
  <c r="I483" i="50"/>
  <c r="I450" i="50" s="1"/>
  <c r="I408" i="50" s="1"/>
  <c r="H483" i="50"/>
  <c r="G483" i="50"/>
  <c r="G450" i="50" s="1"/>
  <c r="G408" i="50" s="1"/>
  <c r="F483" i="50"/>
  <c r="E483" i="50"/>
  <c r="D483" i="50"/>
  <c r="F481" i="50"/>
  <c r="F479" i="50" s="1"/>
  <c r="H467" i="50"/>
  <c r="H427" i="50" s="1"/>
  <c r="H52" i="50" s="1"/>
  <c r="I465" i="50"/>
  <c r="H465" i="50"/>
  <c r="H425" i="50" s="1"/>
  <c r="G465" i="50"/>
  <c r="G425" i="50" s="1"/>
  <c r="F465" i="50"/>
  <c r="E465" i="50"/>
  <c r="D465" i="50"/>
  <c r="D425" i="50" s="1"/>
  <c r="D50" i="50" s="1"/>
  <c r="I464" i="50"/>
  <c r="I424" i="50" s="1"/>
  <c r="I49" i="50" s="1"/>
  <c r="G464" i="50"/>
  <c r="F464" i="50"/>
  <c r="E464" i="50"/>
  <c r="E424" i="50" s="1"/>
  <c r="E49" i="50" s="1"/>
  <c r="D464" i="50"/>
  <c r="D424" i="50" s="1"/>
  <c r="D49" i="50" s="1"/>
  <c r="H451" i="50"/>
  <c r="H409" i="50" s="1"/>
  <c r="G451" i="50"/>
  <c r="G409" i="50" s="1"/>
  <c r="F450" i="50"/>
  <c r="F408" i="50" s="1"/>
  <c r="E450" i="50"/>
  <c r="E408" i="50" s="1"/>
  <c r="C443" i="50"/>
  <c r="C442" i="50"/>
  <c r="I425" i="50"/>
  <c r="F425" i="50"/>
  <c r="F50" i="50" s="1"/>
  <c r="E425" i="50"/>
  <c r="G424" i="50"/>
  <c r="G49" i="50" s="1"/>
  <c r="F424" i="50"/>
  <c r="C401" i="50"/>
  <c r="C400" i="50"/>
  <c r="C399" i="50"/>
  <c r="C398" i="50"/>
  <c r="C397" i="50"/>
  <c r="C396" i="50"/>
  <c r="C395" i="50"/>
  <c r="C394" i="50"/>
  <c r="C393" i="50"/>
  <c r="C392" i="50"/>
  <c r="C391" i="50"/>
  <c r="C390" i="50"/>
  <c r="C389" i="50"/>
  <c r="C388" i="50"/>
  <c r="C387" i="50"/>
  <c r="C386" i="50"/>
  <c r="C385" i="50"/>
  <c r="C384" i="50"/>
  <c r="I383" i="50"/>
  <c r="H383" i="50"/>
  <c r="H381" i="50" s="1"/>
  <c r="H379" i="50" s="1"/>
  <c r="G383" i="50"/>
  <c r="F383" i="50"/>
  <c r="F381" i="50" s="1"/>
  <c r="E383" i="50"/>
  <c r="E381" i="50" s="1"/>
  <c r="D383" i="50"/>
  <c r="I382" i="50"/>
  <c r="H382" i="50"/>
  <c r="H380" i="50" s="1"/>
  <c r="G382" i="50"/>
  <c r="G380" i="50" s="1"/>
  <c r="F382" i="50"/>
  <c r="E382" i="50"/>
  <c r="D382" i="50"/>
  <c r="I381" i="50"/>
  <c r="D381" i="50"/>
  <c r="I380" i="50"/>
  <c r="E380" i="50"/>
  <c r="E376" i="50" s="1"/>
  <c r="D380" i="50"/>
  <c r="C375" i="50"/>
  <c r="C374" i="50"/>
  <c r="I373" i="50"/>
  <c r="H373" i="50"/>
  <c r="G373" i="50"/>
  <c r="F373" i="50"/>
  <c r="E373" i="50"/>
  <c r="D373" i="50"/>
  <c r="I372" i="50"/>
  <c r="H372" i="50"/>
  <c r="G372" i="50"/>
  <c r="F372" i="50"/>
  <c r="E372" i="50"/>
  <c r="E370" i="50" s="1"/>
  <c r="E368" i="50" s="1"/>
  <c r="D372" i="50"/>
  <c r="C366" i="50"/>
  <c r="C365" i="50"/>
  <c r="I364" i="50"/>
  <c r="H364" i="50"/>
  <c r="G364" i="50"/>
  <c r="F364" i="50"/>
  <c r="E364" i="50"/>
  <c r="D364" i="50"/>
  <c r="I363" i="50"/>
  <c r="I361" i="50" s="1"/>
  <c r="I359" i="50" s="1"/>
  <c r="I357" i="50" s="1"/>
  <c r="I355" i="50" s="1"/>
  <c r="I353" i="50" s="1"/>
  <c r="H363" i="50"/>
  <c r="H361" i="50" s="1"/>
  <c r="H359" i="50" s="1"/>
  <c r="H357" i="50" s="1"/>
  <c r="H355" i="50" s="1"/>
  <c r="H353" i="50" s="1"/>
  <c r="G363" i="50"/>
  <c r="F363" i="50"/>
  <c r="E363" i="50"/>
  <c r="D363" i="50"/>
  <c r="G361" i="50"/>
  <c r="F361" i="50"/>
  <c r="F359" i="50" s="1"/>
  <c r="F357" i="50" s="1"/>
  <c r="F355" i="50" s="1"/>
  <c r="F353" i="50" s="1"/>
  <c r="F347" i="50" s="1"/>
  <c r="E361" i="50"/>
  <c r="E359" i="50" s="1"/>
  <c r="E357" i="50" s="1"/>
  <c r="E355" i="50" s="1"/>
  <c r="E353" i="50" s="1"/>
  <c r="D361" i="50"/>
  <c r="G359" i="50"/>
  <c r="G357" i="50" s="1"/>
  <c r="G355" i="50" s="1"/>
  <c r="G353" i="50" s="1"/>
  <c r="G347" i="50" s="1"/>
  <c r="D359" i="50"/>
  <c r="C351" i="50"/>
  <c r="C349" i="50" s="1"/>
  <c r="I350" i="50"/>
  <c r="H350" i="50"/>
  <c r="G350" i="50"/>
  <c r="G348" i="50" s="1"/>
  <c r="G346" i="50" s="1"/>
  <c r="F350" i="50"/>
  <c r="E350" i="50"/>
  <c r="D350" i="50"/>
  <c r="I349" i="50"/>
  <c r="H349" i="50"/>
  <c r="G349" i="50"/>
  <c r="F349" i="50"/>
  <c r="E349" i="50"/>
  <c r="D349" i="50"/>
  <c r="D347" i="50" s="1"/>
  <c r="I348" i="50"/>
  <c r="I346" i="50" s="1"/>
  <c r="I344" i="50" s="1"/>
  <c r="I342" i="50" s="1"/>
  <c r="I340" i="50" s="1"/>
  <c r="H348" i="50"/>
  <c r="H346" i="50" s="1"/>
  <c r="H344" i="50" s="1"/>
  <c r="H342" i="50" s="1"/>
  <c r="H340" i="50" s="1"/>
  <c r="H338" i="50" s="1"/>
  <c r="E348" i="50"/>
  <c r="E346" i="50" s="1"/>
  <c r="E344" i="50" s="1"/>
  <c r="E342" i="50" s="1"/>
  <c r="E340" i="50" s="1"/>
  <c r="E338" i="50" s="1"/>
  <c r="D348" i="50"/>
  <c r="I338" i="50"/>
  <c r="C336" i="50"/>
  <c r="C335" i="50"/>
  <c r="E334" i="50"/>
  <c r="C334" i="50"/>
  <c r="E333" i="50"/>
  <c r="C333" i="50"/>
  <c r="I332" i="50"/>
  <c r="H332" i="50"/>
  <c r="H330" i="50" s="1"/>
  <c r="H328" i="50" s="1"/>
  <c r="H326" i="50" s="1"/>
  <c r="H324" i="50" s="1"/>
  <c r="G332" i="50"/>
  <c r="G330" i="50" s="1"/>
  <c r="G328" i="50" s="1"/>
  <c r="G326" i="50" s="1"/>
  <c r="G324" i="50" s="1"/>
  <c r="F332" i="50"/>
  <c r="C332" i="50" s="1"/>
  <c r="E332" i="50"/>
  <c r="D332" i="50"/>
  <c r="D330" i="50" s="1"/>
  <c r="I331" i="50"/>
  <c r="I329" i="50" s="1"/>
  <c r="I327" i="50" s="1"/>
  <c r="I325" i="50" s="1"/>
  <c r="I323" i="50" s="1"/>
  <c r="H331" i="50"/>
  <c r="G331" i="50"/>
  <c r="F331" i="50"/>
  <c r="E331" i="50"/>
  <c r="E329" i="50" s="1"/>
  <c r="E327" i="50" s="1"/>
  <c r="E325" i="50" s="1"/>
  <c r="E323" i="50" s="1"/>
  <c r="D331" i="50"/>
  <c r="I330" i="50"/>
  <c r="I328" i="50" s="1"/>
  <c r="I326" i="50" s="1"/>
  <c r="I324" i="50" s="1"/>
  <c r="F330" i="50"/>
  <c r="F329" i="50" s="1"/>
  <c r="F327" i="50" s="1"/>
  <c r="F325" i="50" s="1"/>
  <c r="F323" i="50" s="1"/>
  <c r="E330" i="50"/>
  <c r="E328" i="50" s="1"/>
  <c r="E326" i="50" s="1"/>
  <c r="E324" i="50" s="1"/>
  <c r="H329" i="50"/>
  <c r="G329" i="50"/>
  <c r="G327" i="50" s="1"/>
  <c r="G325" i="50" s="1"/>
  <c r="G323" i="50" s="1"/>
  <c r="D329" i="50"/>
  <c r="H327" i="50"/>
  <c r="H325" i="50" s="1"/>
  <c r="H323" i="50" s="1"/>
  <c r="C322" i="50"/>
  <c r="C321" i="50"/>
  <c r="C320" i="50"/>
  <c r="C319" i="50"/>
  <c r="C318" i="50"/>
  <c r="C317" i="50"/>
  <c r="C316" i="50"/>
  <c r="C315" i="50"/>
  <c r="I314" i="50"/>
  <c r="I312" i="50" s="1"/>
  <c r="H314" i="50"/>
  <c r="G314" i="50"/>
  <c r="G312" i="50" s="1"/>
  <c r="F314" i="50"/>
  <c r="F312" i="50" s="1"/>
  <c r="F310" i="50" s="1"/>
  <c r="E314" i="50"/>
  <c r="D314" i="50"/>
  <c r="I313" i="50"/>
  <c r="I311" i="50" s="1"/>
  <c r="I309" i="50" s="1"/>
  <c r="H313" i="50"/>
  <c r="H311" i="50" s="1"/>
  <c r="H2659" i="50" s="1"/>
  <c r="G313" i="50"/>
  <c r="F313" i="50"/>
  <c r="E313" i="50"/>
  <c r="E311" i="50" s="1"/>
  <c r="D313" i="50"/>
  <c r="H312" i="50"/>
  <c r="H2660" i="50" s="1"/>
  <c r="E312" i="50"/>
  <c r="E2660" i="50" s="1"/>
  <c r="G311" i="50"/>
  <c r="G2659" i="50" s="1"/>
  <c r="F311" i="50"/>
  <c r="H310" i="50"/>
  <c r="H308" i="50"/>
  <c r="C305" i="50"/>
  <c r="C303" i="50" s="1"/>
  <c r="C304" i="50"/>
  <c r="I303" i="50"/>
  <c r="H303" i="50"/>
  <c r="G303" i="50"/>
  <c r="F303" i="50"/>
  <c r="E303" i="50"/>
  <c r="D303" i="50"/>
  <c r="I302" i="50"/>
  <c r="H302" i="50"/>
  <c r="G302" i="50"/>
  <c r="F302" i="50"/>
  <c r="E302" i="50"/>
  <c r="D302" i="50"/>
  <c r="C302" i="50"/>
  <c r="C301" i="50"/>
  <c r="C300" i="50"/>
  <c r="C299" i="50"/>
  <c r="C298" i="50"/>
  <c r="I297" i="50"/>
  <c r="H297" i="50"/>
  <c r="H277" i="50" s="1"/>
  <c r="H275" i="50" s="1"/>
  <c r="H273" i="50" s="1"/>
  <c r="H271" i="50" s="1"/>
  <c r="H269" i="50" s="1"/>
  <c r="G297" i="50"/>
  <c r="F297" i="50"/>
  <c r="E297" i="50"/>
  <c r="D297" i="50"/>
  <c r="I296" i="50"/>
  <c r="H296" i="50"/>
  <c r="G296" i="50"/>
  <c r="F296" i="50"/>
  <c r="E296" i="50"/>
  <c r="D296" i="50"/>
  <c r="C295" i="50"/>
  <c r="I294" i="50"/>
  <c r="I292" i="50" s="1"/>
  <c r="H294" i="50"/>
  <c r="G294" i="50"/>
  <c r="F294" i="50"/>
  <c r="I293" i="50"/>
  <c r="H293" i="50"/>
  <c r="G293" i="50"/>
  <c r="F293" i="50"/>
  <c r="E293" i="50"/>
  <c r="D293" i="50"/>
  <c r="G292" i="50"/>
  <c r="F292" i="50"/>
  <c r="E292" i="50"/>
  <c r="D292" i="50"/>
  <c r="C291" i="50"/>
  <c r="C290" i="50"/>
  <c r="C289" i="50"/>
  <c r="C288" i="50"/>
  <c r="E287" i="50"/>
  <c r="C287" i="50"/>
  <c r="E286" i="50"/>
  <c r="C285" i="50"/>
  <c r="C284" i="50"/>
  <c r="C283" i="50"/>
  <c r="C282" i="50"/>
  <c r="C281" i="50"/>
  <c r="C280" i="50"/>
  <c r="I279" i="50"/>
  <c r="H279" i="50"/>
  <c r="G279" i="50"/>
  <c r="F279" i="50"/>
  <c r="E279" i="50"/>
  <c r="D279" i="50"/>
  <c r="I278" i="50"/>
  <c r="H278" i="50"/>
  <c r="G278" i="50"/>
  <c r="G276" i="50" s="1"/>
  <c r="G250" i="50" s="1"/>
  <c r="G248" i="50" s="1"/>
  <c r="G246" i="50" s="1"/>
  <c r="G244" i="50" s="1"/>
  <c r="F278" i="50"/>
  <c r="D278" i="50"/>
  <c r="D276" i="50" s="1"/>
  <c r="D250" i="50" s="1"/>
  <c r="D248" i="50" s="1"/>
  <c r="D246" i="50" s="1"/>
  <c r="G277" i="50"/>
  <c r="C262" i="50"/>
  <c r="H261" i="50"/>
  <c r="H257" i="50" s="1"/>
  <c r="C260" i="50"/>
  <c r="G259" i="50"/>
  <c r="H256" i="50"/>
  <c r="H254" i="50" s="1"/>
  <c r="I236" i="50"/>
  <c r="I256" i="50"/>
  <c r="I254" i="50" s="1"/>
  <c r="F256" i="50"/>
  <c r="E256" i="50"/>
  <c r="E254" i="50" s="1"/>
  <c r="D256" i="50"/>
  <c r="I255" i="50"/>
  <c r="I253" i="50" s="1"/>
  <c r="E255" i="50"/>
  <c r="E253" i="50" s="1"/>
  <c r="D255" i="50"/>
  <c r="D253" i="50" s="1"/>
  <c r="F254" i="50"/>
  <c r="D254" i="50"/>
  <c r="E236" i="50"/>
  <c r="C229" i="50"/>
  <c r="C228" i="50"/>
  <c r="C227" i="50"/>
  <c r="E226" i="50"/>
  <c r="D226" i="50"/>
  <c r="C226" i="50"/>
  <c r="F225" i="50"/>
  <c r="E225" i="50"/>
  <c r="C225" i="50" s="1"/>
  <c r="D224" i="50"/>
  <c r="C224" i="50" s="1"/>
  <c r="F223" i="50"/>
  <c r="E223" i="50"/>
  <c r="D222" i="50"/>
  <c r="C222" i="50" s="1"/>
  <c r="F221" i="50"/>
  <c r="E221" i="50"/>
  <c r="C221" i="50" s="1"/>
  <c r="C220" i="50"/>
  <c r="G219" i="50"/>
  <c r="E219" i="50"/>
  <c r="D218" i="50"/>
  <c r="C218" i="50" s="1"/>
  <c r="F217" i="50"/>
  <c r="E217" i="50"/>
  <c r="C217" i="50" s="1"/>
  <c r="D216" i="50"/>
  <c r="C216" i="50" s="1"/>
  <c r="F215" i="50"/>
  <c r="E215" i="50"/>
  <c r="C215" i="50"/>
  <c r="D214" i="50"/>
  <c r="C214" i="50"/>
  <c r="F213" i="50"/>
  <c r="E213" i="50"/>
  <c r="D212" i="50"/>
  <c r="C212" i="50" s="1"/>
  <c r="E211" i="50"/>
  <c r="C211" i="50"/>
  <c r="E210" i="50"/>
  <c r="C210" i="50" s="1"/>
  <c r="D210" i="50"/>
  <c r="E208" i="50"/>
  <c r="D208" i="50"/>
  <c r="C208" i="50"/>
  <c r="D207" i="50"/>
  <c r="C207" i="50" s="1"/>
  <c r="I206" i="50"/>
  <c r="H206" i="50"/>
  <c r="G206" i="50"/>
  <c r="G174" i="50" s="1"/>
  <c r="G172" i="50" s="1"/>
  <c r="G170" i="50" s="1"/>
  <c r="G164" i="50" s="1"/>
  <c r="G162" i="50" s="1"/>
  <c r="F206" i="50"/>
  <c r="E206" i="50"/>
  <c r="D206" i="50"/>
  <c r="C205" i="50"/>
  <c r="F204" i="50"/>
  <c r="E204" i="50"/>
  <c r="D204" i="50"/>
  <c r="C203" i="50"/>
  <c r="C202" i="50"/>
  <c r="F201" i="50"/>
  <c r="C201" i="50"/>
  <c r="I200" i="50"/>
  <c r="F200" i="50"/>
  <c r="F174" i="50" s="1"/>
  <c r="E200" i="50"/>
  <c r="D200" i="50"/>
  <c r="D199" i="50"/>
  <c r="C199" i="50" s="1"/>
  <c r="I198" i="50"/>
  <c r="E198" i="50"/>
  <c r="F197" i="50"/>
  <c r="E197" i="50"/>
  <c r="C197" i="50" s="1"/>
  <c r="D196" i="50"/>
  <c r="C196" i="50" s="1"/>
  <c r="C195" i="50"/>
  <c r="I194" i="50"/>
  <c r="E194" i="50"/>
  <c r="D194" i="50"/>
  <c r="C193" i="50"/>
  <c r="I192" i="50"/>
  <c r="C192" i="50" s="1"/>
  <c r="E191" i="50"/>
  <c r="C191" i="50"/>
  <c r="E190" i="50"/>
  <c r="C190" i="50" s="1"/>
  <c r="C189" i="50"/>
  <c r="D188" i="50"/>
  <c r="C188" i="50"/>
  <c r="I187" i="50"/>
  <c r="I186" i="50" s="1"/>
  <c r="D187" i="50"/>
  <c r="C187" i="50" s="1"/>
  <c r="H186" i="50"/>
  <c r="E186" i="50"/>
  <c r="C185" i="50"/>
  <c r="C184" i="50"/>
  <c r="C183" i="50"/>
  <c r="C182" i="50"/>
  <c r="I181" i="50"/>
  <c r="I180" i="50" s="1"/>
  <c r="D181" i="50"/>
  <c r="C181" i="50" s="1"/>
  <c r="E180" i="50"/>
  <c r="D180" i="50"/>
  <c r="I179" i="50"/>
  <c r="C179" i="50" s="1"/>
  <c r="E179" i="50"/>
  <c r="I178" i="50"/>
  <c r="E178" i="50"/>
  <c r="C177" i="50"/>
  <c r="C176" i="50"/>
  <c r="H175" i="50"/>
  <c r="H173" i="50" s="1"/>
  <c r="H171" i="50" s="1"/>
  <c r="G175" i="50"/>
  <c r="G173" i="50" s="1"/>
  <c r="G171" i="50" s="1"/>
  <c r="G165" i="50" s="1"/>
  <c r="G163" i="50" s="1"/>
  <c r="C169" i="50"/>
  <c r="C168" i="50"/>
  <c r="I167" i="50"/>
  <c r="H167" i="50"/>
  <c r="H2681" i="50" s="1"/>
  <c r="G167" i="50"/>
  <c r="G2681" i="50" s="1"/>
  <c r="F167" i="50"/>
  <c r="F2681" i="50" s="1"/>
  <c r="E167" i="50"/>
  <c r="D167" i="50"/>
  <c r="D2681" i="50" s="1"/>
  <c r="I166" i="50"/>
  <c r="H166" i="50"/>
  <c r="G166" i="50"/>
  <c r="F166" i="50"/>
  <c r="F2680" i="50" s="1"/>
  <c r="E166" i="50"/>
  <c r="D166" i="50"/>
  <c r="I159" i="50"/>
  <c r="I157" i="50" s="1"/>
  <c r="I2673" i="50" s="1"/>
  <c r="I158" i="50"/>
  <c r="I156" i="50" s="1"/>
  <c r="I2672" i="50" s="1"/>
  <c r="H158" i="50"/>
  <c r="G158" i="50"/>
  <c r="G156" i="50" s="1"/>
  <c r="F158" i="50"/>
  <c r="F156" i="50" s="1"/>
  <c r="D158" i="50"/>
  <c r="H157" i="50"/>
  <c r="H2673" i="50" s="1"/>
  <c r="G157" i="50"/>
  <c r="G2673" i="50" s="1"/>
  <c r="F157" i="50"/>
  <c r="F2673" i="50" s="1"/>
  <c r="E157" i="50"/>
  <c r="E2673" i="50" s="1"/>
  <c r="D157" i="50"/>
  <c r="D74" i="50" s="1"/>
  <c r="H156" i="50"/>
  <c r="H2672" i="50" s="1"/>
  <c r="E156" i="50"/>
  <c r="E2672" i="50" s="1"/>
  <c r="H155" i="50"/>
  <c r="H153" i="50" s="1"/>
  <c r="G155" i="50"/>
  <c r="G154" i="50" s="1"/>
  <c r="G152" i="50" s="1"/>
  <c r="E155" i="50"/>
  <c r="E153" i="50" s="1"/>
  <c r="E154" i="50"/>
  <c r="E152" i="50" s="1"/>
  <c r="G153" i="50"/>
  <c r="E150" i="50"/>
  <c r="C150" i="50" s="1"/>
  <c r="F149" i="50"/>
  <c r="F147" i="50" s="1"/>
  <c r="F145" i="50" s="1"/>
  <c r="F89" i="50" s="1"/>
  <c r="F87" i="50" s="1"/>
  <c r="F85" i="50" s="1"/>
  <c r="F83" i="50" s="1"/>
  <c r="E149" i="50"/>
  <c r="E147" i="50" s="1"/>
  <c r="E145" i="50" s="1"/>
  <c r="E143" i="50" s="1"/>
  <c r="E141" i="50" s="1"/>
  <c r="E139" i="50" s="1"/>
  <c r="D149" i="50"/>
  <c r="I148" i="50"/>
  <c r="H148" i="50"/>
  <c r="G148" i="50"/>
  <c r="G146" i="50" s="1"/>
  <c r="F148" i="50"/>
  <c r="D148" i="50"/>
  <c r="D146" i="50" s="1"/>
  <c r="D144" i="50" s="1"/>
  <c r="I147" i="50"/>
  <c r="I145" i="50" s="1"/>
  <c r="H147" i="50"/>
  <c r="H145" i="50" s="1"/>
  <c r="H143" i="50" s="1"/>
  <c r="H141" i="50" s="1"/>
  <c r="H139" i="50" s="1"/>
  <c r="G147" i="50"/>
  <c r="G145" i="50" s="1"/>
  <c r="G143" i="50" s="1"/>
  <c r="I146" i="50"/>
  <c r="H146" i="50"/>
  <c r="H144" i="50" s="1"/>
  <c r="H142" i="50" s="1"/>
  <c r="H140" i="50" s="1"/>
  <c r="F146" i="50"/>
  <c r="F144" i="50" s="1"/>
  <c r="F142" i="50" s="1"/>
  <c r="F140" i="50" s="1"/>
  <c r="I144" i="50"/>
  <c r="I142" i="50" s="1"/>
  <c r="I140" i="50" s="1"/>
  <c r="G141" i="50"/>
  <c r="G139" i="50" s="1"/>
  <c r="D138" i="50"/>
  <c r="C138" i="50" s="1"/>
  <c r="D137" i="50"/>
  <c r="C137" i="50" s="1"/>
  <c r="I136" i="50"/>
  <c r="H136" i="50"/>
  <c r="H134" i="50" s="1"/>
  <c r="G136" i="50"/>
  <c r="G134" i="50" s="1"/>
  <c r="F136" i="50"/>
  <c r="F134" i="50" s="1"/>
  <c r="I135" i="50"/>
  <c r="H135" i="50"/>
  <c r="H133" i="50" s="1"/>
  <c r="G135" i="50"/>
  <c r="G133" i="50" s="1"/>
  <c r="G131" i="50" s="1"/>
  <c r="F135" i="50"/>
  <c r="D135" i="50"/>
  <c r="D133" i="50" s="1"/>
  <c r="D131" i="50" s="1"/>
  <c r="I134" i="50"/>
  <c r="I132" i="50" s="1"/>
  <c r="I130" i="50" s="1"/>
  <c r="I128" i="50" s="1"/>
  <c r="E134" i="50"/>
  <c r="E132" i="50" s="1"/>
  <c r="I133" i="50"/>
  <c r="I131" i="50" s="1"/>
  <c r="I129" i="50" s="1"/>
  <c r="I127" i="50" s="1"/>
  <c r="F133" i="50"/>
  <c r="E133" i="50"/>
  <c r="F131" i="50"/>
  <c r="F129" i="50" s="1"/>
  <c r="F127" i="50" s="1"/>
  <c r="E131" i="50"/>
  <c r="E129" i="50" s="1"/>
  <c r="E127" i="50" s="1"/>
  <c r="E130" i="50"/>
  <c r="E128" i="50" s="1"/>
  <c r="G129" i="50"/>
  <c r="G127" i="50" s="1"/>
  <c r="G125" i="50" s="1"/>
  <c r="C123" i="50"/>
  <c r="E122" i="50"/>
  <c r="C122" i="50"/>
  <c r="I121" i="50"/>
  <c r="H121" i="50"/>
  <c r="G121" i="50"/>
  <c r="F121" i="50"/>
  <c r="E121" i="50"/>
  <c r="E119" i="50" s="1"/>
  <c r="D121" i="50"/>
  <c r="I120" i="50"/>
  <c r="H120" i="50"/>
  <c r="G120" i="50"/>
  <c r="F120" i="50"/>
  <c r="E120" i="50"/>
  <c r="D120" i="50"/>
  <c r="C120" i="50" s="1"/>
  <c r="D119" i="50"/>
  <c r="I118" i="50"/>
  <c r="I116" i="50" s="1"/>
  <c r="I114" i="50" s="1"/>
  <c r="I112" i="50" s="1"/>
  <c r="I110" i="50" s="1"/>
  <c r="H118" i="50"/>
  <c r="H116" i="50" s="1"/>
  <c r="H114" i="50" s="1"/>
  <c r="G118" i="50"/>
  <c r="G116" i="50" s="1"/>
  <c r="F118" i="50"/>
  <c r="I117" i="50"/>
  <c r="I115" i="50" s="1"/>
  <c r="H117" i="50"/>
  <c r="H115" i="50" s="1"/>
  <c r="G117" i="50"/>
  <c r="G115" i="50" s="1"/>
  <c r="G113" i="50" s="1"/>
  <c r="G111" i="50" s="1"/>
  <c r="F117" i="50"/>
  <c r="F115" i="50" s="1"/>
  <c r="F116" i="50"/>
  <c r="G114" i="50"/>
  <c r="G112" i="50" s="1"/>
  <c r="G110" i="50" s="1"/>
  <c r="F114" i="50"/>
  <c r="F112" i="50" s="1"/>
  <c r="F110" i="50" s="1"/>
  <c r="H112" i="50"/>
  <c r="H110" i="50"/>
  <c r="C108" i="50"/>
  <c r="C107" i="50"/>
  <c r="F106" i="50"/>
  <c r="C106" i="50" s="1"/>
  <c r="F105" i="50"/>
  <c r="C105" i="50" s="1"/>
  <c r="C104" i="50"/>
  <c r="G103" i="50"/>
  <c r="C103" i="50"/>
  <c r="C102" i="50"/>
  <c r="I101" i="50"/>
  <c r="H101" i="50"/>
  <c r="G101" i="50"/>
  <c r="F101" i="50"/>
  <c r="C101" i="50" s="1"/>
  <c r="E101" i="50"/>
  <c r="D101" i="50"/>
  <c r="C100" i="50"/>
  <c r="I99" i="50"/>
  <c r="H99" i="50"/>
  <c r="G99" i="50"/>
  <c r="F99" i="50"/>
  <c r="E99" i="50"/>
  <c r="E97" i="50" s="1"/>
  <c r="D99" i="50"/>
  <c r="I98" i="50"/>
  <c r="H98" i="50"/>
  <c r="H2603" i="50" s="1"/>
  <c r="G98" i="50"/>
  <c r="G96" i="50" s="1"/>
  <c r="G94" i="50" s="1"/>
  <c r="F98" i="50"/>
  <c r="F2603" i="50" s="1"/>
  <c r="E98" i="50"/>
  <c r="D98" i="50"/>
  <c r="D2603" i="50" s="1"/>
  <c r="I97" i="50"/>
  <c r="I2602" i="50" s="1"/>
  <c r="H97" i="50"/>
  <c r="H95" i="50" s="1"/>
  <c r="H93" i="50" s="1"/>
  <c r="D97" i="50"/>
  <c r="D95" i="50" s="1"/>
  <c r="H96" i="50"/>
  <c r="H94" i="50" s="1"/>
  <c r="F96" i="50"/>
  <c r="E96" i="50"/>
  <c r="D96" i="50"/>
  <c r="F94" i="50"/>
  <c r="E94" i="50"/>
  <c r="I90" i="50"/>
  <c r="D90" i="50"/>
  <c r="I88" i="50"/>
  <c r="I86" i="50" s="1"/>
  <c r="I84" i="50" s="1"/>
  <c r="I76" i="50"/>
  <c r="E76" i="50"/>
  <c r="D75" i="50"/>
  <c r="H74" i="50"/>
  <c r="E74" i="50"/>
  <c r="E73" i="50"/>
  <c r="I50" i="50"/>
  <c r="E50" i="50"/>
  <c r="F49" i="50"/>
  <c r="H30" i="50"/>
  <c r="F30" i="50"/>
  <c r="E30" i="50"/>
  <c r="E29" i="50"/>
  <c r="H82" i="50" l="1"/>
  <c r="H132" i="50"/>
  <c r="H130" i="50" s="1"/>
  <c r="H128" i="50" s="1"/>
  <c r="G2660" i="50"/>
  <c r="G237" i="50"/>
  <c r="G310" i="50"/>
  <c r="E379" i="50"/>
  <c r="E377" i="50"/>
  <c r="H378" i="50"/>
  <c r="H376" i="50"/>
  <c r="H370" i="50" s="1"/>
  <c r="H368" i="50" s="1"/>
  <c r="H362" i="50" s="1"/>
  <c r="H360" i="50" s="1"/>
  <c r="H358" i="50" s="1"/>
  <c r="H356" i="50" s="1"/>
  <c r="H354" i="50" s="1"/>
  <c r="F377" i="50"/>
  <c r="F379" i="50"/>
  <c r="E2641" i="50"/>
  <c r="E467" i="50"/>
  <c r="E427" i="50" s="1"/>
  <c r="E2602" i="50"/>
  <c r="E75" i="50"/>
  <c r="E31" i="50" s="1"/>
  <c r="I143" i="50"/>
  <c r="I141" i="50" s="1"/>
  <c r="I139" i="50" s="1"/>
  <c r="I89" i="50"/>
  <c r="I87" i="50" s="1"/>
  <c r="I85" i="50" s="1"/>
  <c r="I83" i="50" s="1"/>
  <c r="G2672" i="50"/>
  <c r="G73" i="50"/>
  <c r="G308" i="50"/>
  <c r="F175" i="50"/>
  <c r="F173" i="50" s="1"/>
  <c r="F171" i="50" s="1"/>
  <c r="I277" i="50"/>
  <c r="F598" i="50"/>
  <c r="F596" i="50" s="1"/>
  <c r="D649" i="50"/>
  <c r="C1608" i="50"/>
  <c r="E1606" i="50"/>
  <c r="E1604" i="50" s="1"/>
  <c r="C1795" i="50"/>
  <c r="F1912" i="50"/>
  <c r="F1910" i="50" s="1"/>
  <c r="F1908" i="50" s="1"/>
  <c r="F1906" i="50" s="1"/>
  <c r="C1914" i="50"/>
  <c r="C1912" i="50" s="1"/>
  <c r="C1910" i="50" s="1"/>
  <c r="C1908" i="50" s="1"/>
  <c r="C1906" i="50" s="1"/>
  <c r="C2564" i="50"/>
  <c r="D2562" i="50"/>
  <c r="D2560" i="50" s="1"/>
  <c r="D2558" i="50" s="1"/>
  <c r="C2558" i="50" s="1"/>
  <c r="G30" i="50"/>
  <c r="G74" i="50"/>
  <c r="C99" i="50"/>
  <c r="C121" i="50"/>
  <c r="I125" i="50"/>
  <c r="I174" i="50"/>
  <c r="I172" i="50" s="1"/>
  <c r="I170" i="50" s="1"/>
  <c r="C206" i="50"/>
  <c r="E175" i="50"/>
  <c r="F276" i="50"/>
  <c r="C361" i="50"/>
  <c r="C483" i="50"/>
  <c r="H450" i="50"/>
  <c r="H408" i="50" s="1"/>
  <c r="G459" i="50"/>
  <c r="G417" i="50" s="1"/>
  <c r="G42" i="50" s="1"/>
  <c r="C566" i="50"/>
  <c r="H578" i="50"/>
  <c r="H576" i="50" s="1"/>
  <c r="D585" i="50"/>
  <c r="D577" i="50" s="1"/>
  <c r="E577" i="50"/>
  <c r="E575" i="50" s="1"/>
  <c r="C641" i="50"/>
  <c r="G649" i="50"/>
  <c r="C1072" i="50"/>
  <c r="C1436" i="50"/>
  <c r="E1422" i="50"/>
  <c r="G1559" i="50"/>
  <c r="C2399" i="50"/>
  <c r="D2397" i="50"/>
  <c r="C2397" i="50" s="1"/>
  <c r="I577" i="50"/>
  <c r="I575" i="50" s="1"/>
  <c r="C1035" i="50"/>
  <c r="H29" i="50"/>
  <c r="G76" i="50"/>
  <c r="G32" i="50" s="1"/>
  <c r="H90" i="50"/>
  <c r="H88" i="50" s="1"/>
  <c r="H86" i="50" s="1"/>
  <c r="H84" i="50" s="1"/>
  <c r="E2603" i="50"/>
  <c r="I2603" i="50"/>
  <c r="G97" i="50"/>
  <c r="H154" i="50"/>
  <c r="H152" i="50" s="1"/>
  <c r="E2681" i="50"/>
  <c r="I2681" i="50"/>
  <c r="D186" i="50"/>
  <c r="C219" i="50"/>
  <c r="C296" i="50"/>
  <c r="E310" i="50"/>
  <c r="C314" i="50"/>
  <c r="C331" i="50"/>
  <c r="H347" i="50"/>
  <c r="H377" i="50"/>
  <c r="H371" i="50" s="1"/>
  <c r="H369" i="50" s="1"/>
  <c r="I536" i="50"/>
  <c r="C588" i="50"/>
  <c r="C586" i="50" s="1"/>
  <c r="E598" i="50"/>
  <c r="E596" i="50" s="1"/>
  <c r="C610" i="50"/>
  <c r="F599" i="50"/>
  <c r="F597" i="50" s="1"/>
  <c r="I620" i="50"/>
  <c r="I618" i="50" s="1"/>
  <c r="I648" i="50"/>
  <c r="I646" i="50" s="1"/>
  <c r="I644" i="50" s="1"/>
  <c r="E651" i="50"/>
  <c r="C651" i="50" s="1"/>
  <c r="E881" i="50"/>
  <c r="C881" i="50" s="1"/>
  <c r="C1012" i="50"/>
  <c r="E1034" i="50"/>
  <c r="D1082" i="50"/>
  <c r="C1082" i="50" s="1"/>
  <c r="E1202" i="50"/>
  <c r="I1186" i="50"/>
  <c r="F1326" i="50"/>
  <c r="I1325" i="50"/>
  <c r="C1338" i="50"/>
  <c r="C1337" i="50" s="1"/>
  <c r="E1442" i="50"/>
  <c r="I1442" i="50"/>
  <c r="C1555" i="50"/>
  <c r="E1560" i="50"/>
  <c r="C1562" i="50"/>
  <c r="H1558" i="50"/>
  <c r="H458" i="50" s="1"/>
  <c r="H416" i="50" s="1"/>
  <c r="H41" i="50" s="1"/>
  <c r="D1604" i="50"/>
  <c r="C1606" i="50"/>
  <c r="F1782" i="50"/>
  <c r="I2705" i="50"/>
  <c r="I2703" i="50" s="1"/>
  <c r="I2701" i="50" s="1"/>
  <c r="I1828" i="50"/>
  <c r="I1826" i="50" s="1"/>
  <c r="F2377" i="50"/>
  <c r="C167" i="50"/>
  <c r="C186" i="50"/>
  <c r="H73" i="50"/>
  <c r="E125" i="50"/>
  <c r="C159" i="50"/>
  <c r="F81" i="50"/>
  <c r="C259" i="50"/>
  <c r="G257" i="50"/>
  <c r="C294" i="50"/>
  <c r="E347" i="50"/>
  <c r="I490" i="50"/>
  <c r="I488" i="50" s="1"/>
  <c r="C500" i="50"/>
  <c r="C537" i="50"/>
  <c r="E536" i="50"/>
  <c r="C536" i="50" s="1"/>
  <c r="C581" i="50"/>
  <c r="C603" i="50"/>
  <c r="H599" i="50"/>
  <c r="H597" i="50" s="1"/>
  <c r="E650" i="50"/>
  <c r="F648" i="50"/>
  <c r="F649" i="50"/>
  <c r="C902" i="50"/>
  <c r="D1073" i="50"/>
  <c r="C1073" i="50" s="1"/>
  <c r="D1081" i="50"/>
  <c r="C1081" i="50" s="1"/>
  <c r="H1186" i="50"/>
  <c r="G2650" i="50"/>
  <c r="G1316" i="50"/>
  <c r="G1314" i="50" s="1"/>
  <c r="C1554" i="50"/>
  <c r="F1768" i="50"/>
  <c r="F1766" i="50" s="1"/>
  <c r="C1771" i="50"/>
  <c r="D1769" i="50"/>
  <c r="C1769" i="50" s="1"/>
  <c r="D1834" i="50"/>
  <c r="D1832" i="50" s="1"/>
  <c r="D1830" i="50" s="1"/>
  <c r="C1189" i="50"/>
  <c r="C1203" i="50"/>
  <c r="D1187" i="50"/>
  <c r="C1213" i="50"/>
  <c r="C1291" i="50"/>
  <c r="E1284" i="50"/>
  <c r="E476" i="50" s="1"/>
  <c r="C1391" i="50"/>
  <c r="C1417" i="50"/>
  <c r="D1422" i="50"/>
  <c r="D1324" i="50" s="1"/>
  <c r="D1322" i="50" s="1"/>
  <c r="D1316" i="50" s="1"/>
  <c r="F1421" i="50"/>
  <c r="F1323" i="50" s="1"/>
  <c r="F1321" i="50" s="1"/>
  <c r="F2651" i="50" s="1"/>
  <c r="F2647" i="50" s="1"/>
  <c r="F2645" i="50" s="1"/>
  <c r="I1422" i="50"/>
  <c r="C1435" i="50"/>
  <c r="C1452" i="50"/>
  <c r="D1486" i="50"/>
  <c r="F1487" i="50"/>
  <c r="C1538" i="50"/>
  <c r="C1550" i="50"/>
  <c r="C1551" i="50"/>
  <c r="F1559" i="50"/>
  <c r="F459" i="50" s="1"/>
  <c r="F417" i="50" s="1"/>
  <c r="F42" i="50" s="1"/>
  <c r="H1605" i="50"/>
  <c r="H1604" i="50"/>
  <c r="F1605" i="50"/>
  <c r="F1485" i="50" s="1"/>
  <c r="F1483" i="50" s="1"/>
  <c r="C1687" i="50"/>
  <c r="H1657" i="50"/>
  <c r="F1697" i="50"/>
  <c r="E1697" i="50"/>
  <c r="E1767" i="50"/>
  <c r="E1765" i="50" s="1"/>
  <c r="E1763" i="50" s="1"/>
  <c r="E1761" i="50" s="1"/>
  <c r="C1782" i="50"/>
  <c r="C1834" i="50"/>
  <c r="C1832" i="50" s="1"/>
  <c r="C1830" i="50" s="1"/>
  <c r="C1828" i="50" s="1"/>
  <c r="C1826" i="50" s="1"/>
  <c r="I1928" i="50"/>
  <c r="C2050" i="50"/>
  <c r="C2068" i="50"/>
  <c r="D2066" i="50"/>
  <c r="D2064" i="50" s="1"/>
  <c r="H2106" i="50"/>
  <c r="H2104" i="50" s="1"/>
  <c r="H2102" i="50" s="1"/>
  <c r="H2100" i="50" s="1"/>
  <c r="H2098" i="50" s="1"/>
  <c r="E2108" i="50"/>
  <c r="C2280" i="50"/>
  <c r="D2278" i="50"/>
  <c r="D2388" i="50"/>
  <c r="C2394" i="50"/>
  <c r="I2513" i="50"/>
  <c r="E1107" i="50"/>
  <c r="H1284" i="50"/>
  <c r="C1295" i="50"/>
  <c r="C1298" i="50"/>
  <c r="F1285" i="50"/>
  <c r="G1327" i="50"/>
  <c r="G1326" i="50"/>
  <c r="D1421" i="50"/>
  <c r="F1441" i="50"/>
  <c r="C1448" i="50"/>
  <c r="C1447" i="50" s="1"/>
  <c r="C1456" i="50"/>
  <c r="I1486" i="50"/>
  <c r="I1484" i="50" s="1"/>
  <c r="I1482" i="50" s="1"/>
  <c r="C1521" i="50"/>
  <c r="F1604" i="50"/>
  <c r="F1484" i="50" s="1"/>
  <c r="F1482" i="50" s="1"/>
  <c r="F1474" i="50" s="1"/>
  <c r="D1605" i="50"/>
  <c r="D461" i="50" s="1"/>
  <c r="I1605" i="50"/>
  <c r="I1604" i="50"/>
  <c r="I460" i="50" s="1"/>
  <c r="G1605" i="50"/>
  <c r="G461" i="50" s="1"/>
  <c r="E1657" i="50"/>
  <c r="I1657" i="50"/>
  <c r="F1696" i="50"/>
  <c r="D1772" i="50"/>
  <c r="C1772" i="50" s="1"/>
  <c r="C1797" i="50"/>
  <c r="C2087" i="50"/>
  <c r="D2085" i="50"/>
  <c r="G2107" i="50"/>
  <c r="G2105" i="50" s="1"/>
  <c r="G2103" i="50" s="1"/>
  <c r="G2101" i="50" s="1"/>
  <c r="G2099" i="50" s="1"/>
  <c r="C2149" i="50"/>
  <c r="I2166" i="50"/>
  <c r="I2164" i="50" s="1"/>
  <c r="I2162" i="50" s="1"/>
  <c r="I2160" i="50" s="1"/>
  <c r="C2278" i="50"/>
  <c r="E2276" i="50"/>
  <c r="E2274" i="50" s="1"/>
  <c r="E2272" i="50" s="1"/>
  <c r="E2263" i="50"/>
  <c r="E2261" i="50" s="1"/>
  <c r="E2259" i="50" s="1"/>
  <c r="E2257" i="50" s="1"/>
  <c r="I2276" i="50"/>
  <c r="I2274" i="50" s="1"/>
  <c r="I2272" i="50" s="1"/>
  <c r="I2263" i="50"/>
  <c r="I2261" i="50" s="1"/>
  <c r="I2259" i="50" s="1"/>
  <c r="I2257" i="50" s="1"/>
  <c r="G2258" i="50"/>
  <c r="G2287" i="50"/>
  <c r="G2263" i="50"/>
  <c r="G2261" i="50" s="1"/>
  <c r="G2259" i="50" s="1"/>
  <c r="G2257" i="50" s="1"/>
  <c r="E2372" i="50"/>
  <c r="G2462" i="50"/>
  <c r="G2430" i="50" s="1"/>
  <c r="G2428" i="50" s="1"/>
  <c r="G2426" i="50" s="1"/>
  <c r="G2424" i="50" s="1"/>
  <c r="I2495" i="50"/>
  <c r="C2497" i="50"/>
  <c r="E2505" i="50"/>
  <c r="C2511" i="50"/>
  <c r="E2509" i="50"/>
  <c r="E2493" i="50" s="1"/>
  <c r="F2526" i="50"/>
  <c r="F2524" i="50" s="1"/>
  <c r="F2516" i="50" s="1"/>
  <c r="F2514" i="50" s="1"/>
  <c r="F2306" i="50" s="1"/>
  <c r="E2550" i="50"/>
  <c r="E2548" i="50" s="1"/>
  <c r="E2547" i="50" s="1"/>
  <c r="C2552" i="50"/>
  <c r="G1106" i="50"/>
  <c r="C1128" i="50"/>
  <c r="C1154" i="50"/>
  <c r="G1186" i="50"/>
  <c r="E1275" i="50"/>
  <c r="E1285" i="50"/>
  <c r="E477" i="50" s="1"/>
  <c r="I1285" i="50"/>
  <c r="I477" i="50" s="1"/>
  <c r="I1326" i="50"/>
  <c r="H1325" i="50"/>
  <c r="C1418" i="50"/>
  <c r="G1422" i="50"/>
  <c r="C1444" i="50"/>
  <c r="F1442" i="50"/>
  <c r="D1442" i="50"/>
  <c r="D1487" i="50"/>
  <c r="C1539" i="50"/>
  <c r="G458" i="50"/>
  <c r="G416" i="50" s="1"/>
  <c r="G41" i="50" s="1"/>
  <c r="H1559" i="50"/>
  <c r="H459" i="50" s="1"/>
  <c r="H417" i="50" s="1"/>
  <c r="H42" i="50" s="1"/>
  <c r="C1570" i="50"/>
  <c r="C1631" i="50"/>
  <c r="G1657" i="50"/>
  <c r="G1655" i="50" s="1"/>
  <c r="G1653" i="50" s="1"/>
  <c r="I1696" i="50"/>
  <c r="I1654" i="50" s="1"/>
  <c r="I1652" i="50" s="1"/>
  <c r="I1650" i="50" s="1"/>
  <c r="I1768" i="50"/>
  <c r="I1766" i="50" s="1"/>
  <c r="H1767" i="50"/>
  <c r="H1765" i="50" s="1"/>
  <c r="E2085" i="50"/>
  <c r="F2098" i="50"/>
  <c r="E2144" i="50"/>
  <c r="C2146" i="50"/>
  <c r="C2267" i="50"/>
  <c r="D2265" i="50"/>
  <c r="C2265" i="50" s="1"/>
  <c r="C2347" i="50"/>
  <c r="E2343" i="50"/>
  <c r="C2343" i="50" s="1"/>
  <c r="E2388" i="50"/>
  <c r="C2390" i="50"/>
  <c r="G2530" i="50"/>
  <c r="D2548" i="50"/>
  <c r="I2189" i="50"/>
  <c r="I2187" i="50" s="1"/>
  <c r="C2289" i="50"/>
  <c r="I2343" i="50"/>
  <c r="E2342" i="50"/>
  <c r="E2340" i="50" s="1"/>
  <c r="G2377" i="50"/>
  <c r="I2388" i="50"/>
  <c r="I2378" i="50" s="1"/>
  <c r="I2431" i="50"/>
  <c r="I2429" i="50" s="1"/>
  <c r="I2427" i="50" s="1"/>
  <c r="I2425" i="50" s="1"/>
  <c r="F2432" i="50"/>
  <c r="I2432" i="50"/>
  <c r="I2430" i="50" s="1"/>
  <c r="I2428" i="50" s="1"/>
  <c r="I2426" i="50" s="1"/>
  <c r="I2424" i="50" s="1"/>
  <c r="D2462" i="50"/>
  <c r="F2463" i="50"/>
  <c r="H2493" i="50"/>
  <c r="F2494" i="50"/>
  <c r="D2514" i="50"/>
  <c r="D2306" i="50" s="1"/>
  <c r="E2528" i="50"/>
  <c r="E2526" i="50" s="1"/>
  <c r="E2524" i="50" s="1"/>
  <c r="H2530" i="50"/>
  <c r="C2580" i="50"/>
  <c r="C2593" i="50"/>
  <c r="C2684" i="50"/>
  <c r="C2025" i="50"/>
  <c r="I2065" i="50"/>
  <c r="I2063" i="50" s="1"/>
  <c r="I2061" i="50" s="1"/>
  <c r="I2059" i="50" s="1"/>
  <c r="I2057" i="50" s="1"/>
  <c r="G2065" i="50"/>
  <c r="G2063" i="50" s="1"/>
  <c r="G2061" i="50" s="1"/>
  <c r="G2059" i="50" s="1"/>
  <c r="G2057" i="50" s="1"/>
  <c r="D2107" i="50"/>
  <c r="I2107" i="50"/>
  <c r="I2105" i="50" s="1"/>
  <c r="I2103" i="50" s="1"/>
  <c r="I2101" i="50" s="1"/>
  <c r="I2099" i="50" s="1"/>
  <c r="D2167" i="50"/>
  <c r="C2175" i="50"/>
  <c r="D2342" i="50"/>
  <c r="I2355" i="50"/>
  <c r="C2359" i="50"/>
  <c r="H2377" i="50"/>
  <c r="C2391" i="50"/>
  <c r="I2393" i="50"/>
  <c r="C2420" i="50"/>
  <c r="C2459" i="50"/>
  <c r="G2463" i="50"/>
  <c r="G2431" i="50" s="1"/>
  <c r="G2429" i="50" s="1"/>
  <c r="G2427" i="50" s="1"/>
  <c r="G2425" i="50" s="1"/>
  <c r="D2463" i="50"/>
  <c r="C2496" i="50"/>
  <c r="G2494" i="50"/>
  <c r="G2304" i="50" s="1"/>
  <c r="G2302" i="50" s="1"/>
  <c r="F2529" i="50"/>
  <c r="C2536" i="50"/>
  <c r="C2540" i="50"/>
  <c r="D2553" i="50"/>
  <c r="C2553" i="50" s="1"/>
  <c r="C2571" i="50"/>
  <c r="H1927" i="50"/>
  <c r="C1974" i="50"/>
  <c r="F2002" i="50"/>
  <c r="G2002" i="50"/>
  <c r="G1926" i="50" s="1"/>
  <c r="C2051" i="50"/>
  <c r="E2107" i="50"/>
  <c r="E2105" i="50" s="1"/>
  <c r="E2103" i="50" s="1"/>
  <c r="E2101" i="50" s="1"/>
  <c r="G2106" i="50"/>
  <c r="G2104" i="50" s="1"/>
  <c r="G2102" i="50" s="1"/>
  <c r="G2100" i="50" s="1"/>
  <c r="C2170" i="50"/>
  <c r="C2211" i="50"/>
  <c r="C2225" i="50"/>
  <c r="I2324" i="50"/>
  <c r="I2322" i="50" s="1"/>
  <c r="I2320" i="50" s="1"/>
  <c r="I2318" i="50" s="1"/>
  <c r="I2325" i="50"/>
  <c r="I2306" i="50" s="1"/>
  <c r="I421" i="50" s="1"/>
  <c r="I46" i="50" s="1"/>
  <c r="G2378" i="50"/>
  <c r="F2378" i="50"/>
  <c r="C2392" i="50"/>
  <c r="D2415" i="50"/>
  <c r="D2413" i="50" s="1"/>
  <c r="F2433" i="50"/>
  <c r="F2431" i="50" s="1"/>
  <c r="F2429" i="50" s="1"/>
  <c r="F2427" i="50" s="1"/>
  <c r="F2425" i="50" s="1"/>
  <c r="E2433" i="50"/>
  <c r="E2431" i="50" s="1"/>
  <c r="E2429" i="50" s="1"/>
  <c r="E2427" i="50" s="1"/>
  <c r="E2425" i="50" s="1"/>
  <c r="F2462" i="50"/>
  <c r="F2430" i="50" s="1"/>
  <c r="F2428" i="50" s="1"/>
  <c r="F2426" i="50" s="1"/>
  <c r="F2424" i="50" s="1"/>
  <c r="C2472" i="50"/>
  <c r="F2493" i="50"/>
  <c r="C2502" i="50"/>
  <c r="G2493" i="50"/>
  <c r="D2529" i="50"/>
  <c r="I2529" i="50"/>
  <c r="G2529" i="50"/>
  <c r="C2567" i="50"/>
  <c r="C2577" i="50"/>
  <c r="C2697" i="50"/>
  <c r="H243" i="50"/>
  <c r="H241" i="50" s="1"/>
  <c r="H239" i="50" s="1"/>
  <c r="H345" i="50"/>
  <c r="H343" i="50" s="1"/>
  <c r="H341" i="50" s="1"/>
  <c r="H339" i="50" s="1"/>
  <c r="D142" i="50"/>
  <c r="D345" i="50"/>
  <c r="D243" i="50"/>
  <c r="G2634" i="50"/>
  <c r="G2632" i="50" s="1"/>
  <c r="G2630" i="50" s="1"/>
  <c r="G620" i="50"/>
  <c r="G618" i="50" s="1"/>
  <c r="I113" i="50"/>
  <c r="I111" i="50" s="1"/>
  <c r="F165" i="50"/>
  <c r="F163" i="50" s="1"/>
  <c r="I126" i="50"/>
  <c r="H80" i="50"/>
  <c r="H78" i="50" s="1"/>
  <c r="F2626" i="50"/>
  <c r="F2624" i="50" s="1"/>
  <c r="F2622" i="50" s="1"/>
  <c r="F595" i="50"/>
  <c r="F593" i="50" s="1"/>
  <c r="H2634" i="50"/>
  <c r="H2632" i="50" s="1"/>
  <c r="H2630" i="50" s="1"/>
  <c r="H620" i="50"/>
  <c r="H618" i="50" s="1"/>
  <c r="C257" i="50"/>
  <c r="C255" i="50" s="1"/>
  <c r="C253" i="50" s="1"/>
  <c r="F243" i="50"/>
  <c r="F241" i="50" s="1"/>
  <c r="F239" i="50" s="1"/>
  <c r="F345" i="50"/>
  <c r="F343" i="50" s="1"/>
  <c r="F341" i="50" s="1"/>
  <c r="F339" i="50" s="1"/>
  <c r="H2611" i="50"/>
  <c r="H2609" i="50" s="1"/>
  <c r="H2607" i="50" s="1"/>
  <c r="H558" i="50"/>
  <c r="H556" i="50" s="1"/>
  <c r="E2618" i="50"/>
  <c r="E2616" i="50" s="1"/>
  <c r="E2614" i="50" s="1"/>
  <c r="E573" i="50"/>
  <c r="E571" i="50" s="1"/>
  <c r="F79" i="50"/>
  <c r="F77" i="50" s="1"/>
  <c r="E173" i="50"/>
  <c r="E171" i="50" s="1"/>
  <c r="E82" i="50"/>
  <c r="E52" i="50"/>
  <c r="D244" i="50"/>
  <c r="E243" i="50"/>
  <c r="E241" i="50" s="1"/>
  <c r="E239" i="50" s="1"/>
  <c r="E345" i="50"/>
  <c r="E343" i="50" s="1"/>
  <c r="E341" i="50" s="1"/>
  <c r="E339" i="50" s="1"/>
  <c r="I2611" i="50"/>
  <c r="I2609" i="50" s="1"/>
  <c r="I2607" i="50" s="1"/>
  <c r="I558" i="50"/>
  <c r="I556" i="50" s="1"/>
  <c r="G132" i="50"/>
  <c r="G130" i="50" s="1"/>
  <c r="G128" i="50" s="1"/>
  <c r="G82" i="50"/>
  <c r="G2602" i="50"/>
  <c r="G75" i="50"/>
  <c r="G95" i="50"/>
  <c r="G93" i="50" s="1"/>
  <c r="F132" i="50"/>
  <c r="F130" i="50" s="1"/>
  <c r="F128" i="50" s="1"/>
  <c r="F126" i="50" s="1"/>
  <c r="F82" i="50"/>
  <c r="H50" i="50"/>
  <c r="G345" i="50"/>
  <c r="G343" i="50" s="1"/>
  <c r="G341" i="50" s="1"/>
  <c r="G339" i="50" s="1"/>
  <c r="C425" i="50"/>
  <c r="G50" i="50"/>
  <c r="G2626" i="50"/>
  <c r="G2624" i="50" s="1"/>
  <c r="G2622" i="50" s="1"/>
  <c r="G595" i="50"/>
  <c r="G593" i="50" s="1"/>
  <c r="D647" i="50"/>
  <c r="H126" i="50"/>
  <c r="F2672" i="50"/>
  <c r="F73" i="50"/>
  <c r="F29" i="50"/>
  <c r="D93" i="50"/>
  <c r="H131" i="50"/>
  <c r="H129" i="50" s="1"/>
  <c r="H127" i="50" s="1"/>
  <c r="H125" i="50" s="1"/>
  <c r="C133" i="50"/>
  <c r="G144" i="50"/>
  <c r="G142" i="50" s="1"/>
  <c r="G140" i="50" s="1"/>
  <c r="G90" i="50"/>
  <c r="G88" i="50" s="1"/>
  <c r="G86" i="50" s="1"/>
  <c r="G84" i="50" s="1"/>
  <c r="I482" i="50"/>
  <c r="I480" i="50" s="1"/>
  <c r="H2626" i="50"/>
  <c r="H2624" i="50" s="1"/>
  <c r="H2622" i="50" s="1"/>
  <c r="H595" i="50"/>
  <c r="H593" i="50" s="1"/>
  <c r="H72" i="50"/>
  <c r="H70" i="50" s="1"/>
  <c r="D328" i="50"/>
  <c r="C330" i="50"/>
  <c r="F2618" i="50"/>
  <c r="F2616" i="50" s="1"/>
  <c r="F2614" i="50" s="1"/>
  <c r="F573" i="50"/>
  <c r="F571" i="50" s="1"/>
  <c r="I2633" i="50"/>
  <c r="I2631" i="50" s="1"/>
  <c r="I2629" i="50" s="1"/>
  <c r="I619" i="50"/>
  <c r="I617" i="50" s="1"/>
  <c r="G1696" i="50"/>
  <c r="G474" i="50" s="1"/>
  <c r="G434" i="50" s="1"/>
  <c r="G61" i="50" s="1"/>
  <c r="C1748" i="50"/>
  <c r="D1788" i="50"/>
  <c r="D118" i="50"/>
  <c r="D117" i="50"/>
  <c r="C119" i="50"/>
  <c r="D147" i="50"/>
  <c r="C149" i="50"/>
  <c r="H2680" i="50"/>
  <c r="D311" i="50"/>
  <c r="C313" i="50"/>
  <c r="D562" i="50"/>
  <c r="C564" i="50"/>
  <c r="G578" i="50"/>
  <c r="G576" i="50" s="1"/>
  <c r="D597" i="50"/>
  <c r="F1752" i="50"/>
  <c r="C1752" i="50" s="1"/>
  <c r="C1754" i="50"/>
  <c r="I1871" i="50"/>
  <c r="C1871" i="50" s="1"/>
  <c r="I1892" i="50"/>
  <c r="C1893" i="50"/>
  <c r="I2185" i="50"/>
  <c r="I2183" i="50" s="1"/>
  <c r="I2181" i="50" s="1"/>
  <c r="I2179" i="50" s="1"/>
  <c r="H2633" i="50"/>
  <c r="H2631" i="50" s="1"/>
  <c r="H2629" i="50" s="1"/>
  <c r="D30" i="50"/>
  <c r="H76" i="50"/>
  <c r="I81" i="50"/>
  <c r="F90" i="50"/>
  <c r="F88" i="50" s="1"/>
  <c r="F86" i="50" s="1"/>
  <c r="F84" i="50" s="1"/>
  <c r="D94" i="50"/>
  <c r="I95" i="50"/>
  <c r="I93" i="50" s="1"/>
  <c r="I175" i="50"/>
  <c r="I173" i="50" s="1"/>
  <c r="I171" i="50" s="1"/>
  <c r="C194" i="50"/>
  <c r="C200" i="50"/>
  <c r="C223" i="50"/>
  <c r="E308" i="50"/>
  <c r="G490" i="50"/>
  <c r="G488" i="50" s="1"/>
  <c r="H648" i="50"/>
  <c r="D1085" i="50"/>
  <c r="C1085" i="50" s="1"/>
  <c r="C1275" i="50"/>
  <c r="E2659" i="50"/>
  <c r="E309" i="50"/>
  <c r="E307" i="50" s="1"/>
  <c r="H482" i="50"/>
  <c r="H480" i="50" s="1"/>
  <c r="E562" i="50"/>
  <c r="E560" i="50" s="1"/>
  <c r="H2619" i="50"/>
  <c r="H2617" i="50" s="1"/>
  <c r="H2615" i="50" s="1"/>
  <c r="H574" i="50"/>
  <c r="H572" i="50" s="1"/>
  <c r="C1188" i="50"/>
  <c r="F1186" i="50"/>
  <c r="F474" i="50" s="1"/>
  <c r="F434" i="50" s="1"/>
  <c r="F61" i="50" s="1"/>
  <c r="D198" i="50"/>
  <c r="C198" i="50" s="1"/>
  <c r="D175" i="50"/>
  <c r="I2660" i="50"/>
  <c r="I237" i="50"/>
  <c r="I32" i="50" s="1"/>
  <c r="I310" i="50"/>
  <c r="I308" i="50" s="1"/>
  <c r="G2611" i="50"/>
  <c r="G2609" i="50" s="1"/>
  <c r="G2607" i="50" s="1"/>
  <c r="G558" i="50"/>
  <c r="G556" i="50" s="1"/>
  <c r="D846" i="50"/>
  <c r="D648" i="50" s="1"/>
  <c r="D472" i="50" s="1"/>
  <c r="C848" i="50"/>
  <c r="D1325" i="50"/>
  <c r="C1327" i="50"/>
  <c r="D2302" i="50"/>
  <c r="D2320" i="50"/>
  <c r="C1287" i="50"/>
  <c r="C1286" i="50" s="1"/>
  <c r="I74" i="50"/>
  <c r="F97" i="50"/>
  <c r="D129" i="50"/>
  <c r="F277" i="50"/>
  <c r="H309" i="50"/>
  <c r="H307" i="50" s="1"/>
  <c r="I347" i="50"/>
  <c r="C601" i="50"/>
  <c r="C1034" i="50"/>
  <c r="C1261" i="50"/>
  <c r="C279" i="50"/>
  <c r="E277" i="50"/>
  <c r="C293" i="50"/>
  <c r="D277" i="50"/>
  <c r="D327" i="50"/>
  <c r="C329" i="50"/>
  <c r="C372" i="50"/>
  <c r="D376" i="50"/>
  <c r="D370" i="50" s="1"/>
  <c r="D378" i="50"/>
  <c r="F2611" i="50"/>
  <c r="F2609" i="50" s="1"/>
  <c r="F2607" i="50" s="1"/>
  <c r="F558" i="50"/>
  <c r="F556" i="50" s="1"/>
  <c r="C582" i="50"/>
  <c r="E580" i="50"/>
  <c r="E623" i="50"/>
  <c r="E621" i="50" s="1"/>
  <c r="E628" i="50"/>
  <c r="E626" i="50" s="1"/>
  <c r="E624" i="50" s="1"/>
  <c r="E622" i="50" s="1"/>
  <c r="C630" i="50"/>
  <c r="H2641" i="50"/>
  <c r="D1186" i="50"/>
  <c r="C1202" i="50"/>
  <c r="E1274" i="50"/>
  <c r="C1274" i="50" s="1"/>
  <c r="C1280" i="50"/>
  <c r="I29" i="50"/>
  <c r="F76" i="50"/>
  <c r="G81" i="50"/>
  <c r="F113" i="50"/>
  <c r="F111" i="50" s="1"/>
  <c r="F143" i="50"/>
  <c r="F141" i="50" s="1"/>
  <c r="F139" i="50" s="1"/>
  <c r="F125" i="50" s="1"/>
  <c r="I155" i="50"/>
  <c r="F172" i="50"/>
  <c r="F170" i="50" s="1"/>
  <c r="H251" i="50"/>
  <c r="C363" i="50"/>
  <c r="D578" i="50"/>
  <c r="G598" i="50"/>
  <c r="G596" i="50" s="1"/>
  <c r="I474" i="50"/>
  <c r="I434" i="50" s="1"/>
  <c r="I61" i="50" s="1"/>
  <c r="G1325" i="50"/>
  <c r="F1655" i="50"/>
  <c r="F1653" i="50" s="1"/>
  <c r="G2305" i="50"/>
  <c r="G420" i="50" s="1"/>
  <c r="G45" i="50" s="1"/>
  <c r="H2687" i="50"/>
  <c r="H165" i="50"/>
  <c r="H163" i="50" s="1"/>
  <c r="C261" i="50"/>
  <c r="D377" i="50"/>
  <c r="D563" i="50"/>
  <c r="I2680" i="50"/>
  <c r="I164" i="50"/>
  <c r="I162" i="50" s="1"/>
  <c r="D156" i="50"/>
  <c r="C158" i="50"/>
  <c r="F2660" i="50"/>
  <c r="F237" i="50"/>
  <c r="F235" i="50" s="1"/>
  <c r="G376" i="50"/>
  <c r="G370" i="50" s="1"/>
  <c r="G368" i="50" s="1"/>
  <c r="G362" i="50" s="1"/>
  <c r="G360" i="50" s="1"/>
  <c r="G358" i="50" s="1"/>
  <c r="G356" i="50" s="1"/>
  <c r="G354" i="50" s="1"/>
  <c r="G378" i="50"/>
  <c r="D490" i="50"/>
  <c r="C492" i="50"/>
  <c r="F2625" i="50"/>
  <c r="F2623" i="50" s="1"/>
  <c r="F2621" i="50" s="1"/>
  <c r="F594" i="50"/>
  <c r="F592" i="50" s="1"/>
  <c r="D623" i="50"/>
  <c r="C625" i="50"/>
  <c r="E847" i="50"/>
  <c r="C847" i="50" s="1"/>
  <c r="C857" i="50"/>
  <c r="H1764" i="50"/>
  <c r="H1762" i="50" s="1"/>
  <c r="D2704" i="50"/>
  <c r="D1827" i="50"/>
  <c r="D1825" i="50" s="1"/>
  <c r="F2304" i="50"/>
  <c r="F2302" i="50" s="1"/>
  <c r="F2300" i="50" s="1"/>
  <c r="F2298" i="50" s="1"/>
  <c r="F2492" i="50"/>
  <c r="F2490" i="50" s="1"/>
  <c r="F2488" i="50" s="1"/>
  <c r="F2486" i="50" s="1"/>
  <c r="I2527" i="50"/>
  <c r="I2525" i="50" s="1"/>
  <c r="I2523" i="50" s="1"/>
  <c r="G2527" i="50"/>
  <c r="G2525" i="50" s="1"/>
  <c r="G2515" i="50"/>
  <c r="G2513" i="50" s="1"/>
  <c r="I2066" i="50"/>
  <c r="H2602" i="50"/>
  <c r="D450" i="50"/>
  <c r="E535" i="50"/>
  <c r="H1187" i="50"/>
  <c r="I1187" i="50"/>
  <c r="I376" i="50"/>
  <c r="I370" i="50" s="1"/>
  <c r="I368" i="50" s="1"/>
  <c r="I362" i="50" s="1"/>
  <c r="I360" i="50" s="1"/>
  <c r="I358" i="50" s="1"/>
  <c r="I356" i="50" s="1"/>
  <c r="I354" i="50" s="1"/>
  <c r="I378" i="50"/>
  <c r="C258" i="50"/>
  <c r="C256" i="50" s="1"/>
  <c r="C254" i="50" s="1"/>
  <c r="G256" i="50"/>
  <c r="G254" i="50" s="1"/>
  <c r="E278" i="50"/>
  <c r="C286" i="50"/>
  <c r="C166" i="50"/>
  <c r="D2680" i="50"/>
  <c r="D357" i="50"/>
  <c r="C359" i="50"/>
  <c r="C382" i="50"/>
  <c r="F380" i="50"/>
  <c r="E457" i="50"/>
  <c r="E490" i="50"/>
  <c r="E488" i="50" s="1"/>
  <c r="C611" i="50"/>
  <c r="E609" i="50"/>
  <c r="C609" i="50" s="1"/>
  <c r="I2640" i="50"/>
  <c r="I466" i="50"/>
  <c r="I426" i="50" s="1"/>
  <c r="I51" i="50" s="1"/>
  <c r="I636" i="50"/>
  <c r="I634" i="50" s="1"/>
  <c r="F2641" i="50"/>
  <c r="E880" i="50"/>
  <c r="C880" i="50" s="1"/>
  <c r="C886" i="50"/>
  <c r="F1284" i="50"/>
  <c r="F476" i="50" s="1"/>
  <c r="C1308" i="50"/>
  <c r="G1764" i="50"/>
  <c r="G1762" i="50" s="1"/>
  <c r="F2527" i="50"/>
  <c r="F2525" i="50" s="1"/>
  <c r="F2523" i="50" s="1"/>
  <c r="F2515" i="50" s="1"/>
  <c r="F2513" i="50" s="1"/>
  <c r="F2491" i="50" s="1"/>
  <c r="F2489" i="50" s="1"/>
  <c r="D76" i="50"/>
  <c r="E95" i="50"/>
  <c r="E93" i="50" s="1"/>
  <c r="C97" i="50"/>
  <c r="C204" i="50"/>
  <c r="I242" i="50"/>
  <c r="I240" i="50" s="1"/>
  <c r="I238" i="50" s="1"/>
  <c r="H292" i="50"/>
  <c r="H276" i="50" s="1"/>
  <c r="C523" i="50"/>
  <c r="D460" i="50"/>
  <c r="I598" i="50"/>
  <c r="I596" i="50" s="1"/>
  <c r="E846" i="50"/>
  <c r="C1148" i="50"/>
  <c r="C1207" i="50"/>
  <c r="F2634" i="50"/>
  <c r="F2632" i="50" s="1"/>
  <c r="F2630" i="50" s="1"/>
  <c r="F620" i="50"/>
  <c r="F618" i="50" s="1"/>
  <c r="E118" i="50"/>
  <c r="E117" i="50"/>
  <c r="E115" i="50" s="1"/>
  <c r="H113" i="50"/>
  <c r="H111" i="50" s="1"/>
  <c r="C484" i="50"/>
  <c r="D451" i="50"/>
  <c r="D491" i="50"/>
  <c r="C499" i="50"/>
  <c r="H2640" i="50"/>
  <c r="H2649" i="50"/>
  <c r="H464" i="50"/>
  <c r="C464" i="50" s="1"/>
  <c r="G1651" i="50"/>
  <c r="D1656" i="50"/>
  <c r="C1692" i="50"/>
  <c r="G29" i="50"/>
  <c r="F74" i="50"/>
  <c r="C74" i="50" s="1"/>
  <c r="D136" i="50"/>
  <c r="I276" i="50"/>
  <c r="I82" i="50"/>
  <c r="H89" i="50"/>
  <c r="H87" i="50" s="1"/>
  <c r="H85" i="50" s="1"/>
  <c r="H83" i="50" s="1"/>
  <c r="I96" i="50"/>
  <c r="I94" i="50" s="1"/>
  <c r="G2603" i="50"/>
  <c r="C2603" i="50" s="1"/>
  <c r="E148" i="50"/>
  <c r="E146" i="50" s="1"/>
  <c r="E144" i="50" s="1"/>
  <c r="E142" i="50" s="1"/>
  <c r="E140" i="50" s="1"/>
  <c r="E126" i="50" s="1"/>
  <c r="F155" i="50"/>
  <c r="C180" i="50"/>
  <c r="H242" i="50"/>
  <c r="H240" i="50" s="1"/>
  <c r="H238" i="50" s="1"/>
  <c r="G274" i="50"/>
  <c r="G272" i="50" s="1"/>
  <c r="G270" i="50" s="1"/>
  <c r="G268" i="50" s="1"/>
  <c r="D312" i="50"/>
  <c r="D379" i="50"/>
  <c r="F457" i="50"/>
  <c r="I489" i="50"/>
  <c r="I487" i="50" s="1"/>
  <c r="F1187" i="50"/>
  <c r="F475" i="50" s="1"/>
  <c r="F435" i="50" s="1"/>
  <c r="F62" i="50" s="1"/>
  <c r="C1212" i="50"/>
  <c r="D1284" i="50"/>
  <c r="I1324" i="50"/>
  <c r="I1322" i="50" s="1"/>
  <c r="C364" i="50"/>
  <c r="E362" i="50"/>
  <c r="E360" i="50" s="1"/>
  <c r="E358" i="50" s="1"/>
  <c r="E356" i="50" s="1"/>
  <c r="E354" i="50" s="1"/>
  <c r="H489" i="50"/>
  <c r="H487" i="50" s="1"/>
  <c r="I563" i="50"/>
  <c r="I561" i="50" s="1"/>
  <c r="H563" i="50"/>
  <c r="H561" i="50" s="1"/>
  <c r="G577" i="50"/>
  <c r="G575" i="50" s="1"/>
  <c r="D622" i="50"/>
  <c r="C624" i="50"/>
  <c r="D1083" i="50"/>
  <c r="C1083" i="50" s="1"/>
  <c r="D1079" i="50"/>
  <c r="C1079" i="50" s="1"/>
  <c r="D1077" i="50"/>
  <c r="C1077" i="50" s="1"/>
  <c r="D1075" i="50"/>
  <c r="C1075" i="50" s="1"/>
  <c r="I1474" i="50"/>
  <c r="D1559" i="50"/>
  <c r="C1601" i="50"/>
  <c r="I1764" i="50"/>
  <c r="I1762" i="50" s="1"/>
  <c r="H2674" i="50"/>
  <c r="H2670" i="50" s="1"/>
  <c r="H2668" i="50" s="1"/>
  <c r="H1763" i="50"/>
  <c r="H1761" i="50" s="1"/>
  <c r="D1864" i="50"/>
  <c r="E2168" i="50"/>
  <c r="C2172" i="50"/>
  <c r="C2695" i="50"/>
  <c r="I2693" i="50"/>
  <c r="C2693" i="50" s="1"/>
  <c r="F646" i="50"/>
  <c r="F644" i="50" s="1"/>
  <c r="G1487" i="50"/>
  <c r="G1485" i="50" s="1"/>
  <c r="G1483" i="50" s="1"/>
  <c r="I75" i="50"/>
  <c r="I31" i="50" s="1"/>
  <c r="G89" i="50"/>
  <c r="G87" i="50" s="1"/>
  <c r="G85" i="50" s="1"/>
  <c r="G83" i="50" s="1"/>
  <c r="E242" i="50"/>
  <c r="E240" i="50" s="1"/>
  <c r="E238" i="50" s="1"/>
  <c r="E234" i="50" s="1"/>
  <c r="F371" i="50"/>
  <c r="F369" i="50" s="1"/>
  <c r="D457" i="50"/>
  <c r="I649" i="50"/>
  <c r="I647" i="50" s="1"/>
  <c r="I645" i="50" s="1"/>
  <c r="I2659" i="50"/>
  <c r="E2680" i="50"/>
  <c r="I2619" i="50"/>
  <c r="I2617" i="50" s="1"/>
  <c r="I2615" i="50" s="1"/>
  <c r="I574" i="50"/>
  <c r="I572" i="50" s="1"/>
  <c r="F274" i="50"/>
  <c r="F272" i="50" s="1"/>
  <c r="F270" i="50" s="1"/>
  <c r="F268" i="50" s="1"/>
  <c r="F250" i="50"/>
  <c r="I377" i="50"/>
  <c r="I371" i="50" s="1"/>
  <c r="I369" i="50" s="1"/>
  <c r="I379" i="50"/>
  <c r="G2604" i="50"/>
  <c r="G481" i="50"/>
  <c r="G479" i="50" s="1"/>
  <c r="F2612" i="50"/>
  <c r="F2610" i="50" s="1"/>
  <c r="F2608" i="50" s="1"/>
  <c r="F559" i="50"/>
  <c r="F557" i="50" s="1"/>
  <c r="C567" i="50"/>
  <c r="G565" i="50"/>
  <c r="F461" i="50"/>
  <c r="F578" i="50"/>
  <c r="F576" i="50" s="1"/>
  <c r="C1783" i="50"/>
  <c r="G1781" i="50"/>
  <c r="G460" i="50" s="1"/>
  <c r="D2602" i="50"/>
  <c r="H174" i="50"/>
  <c r="H172" i="50" s="1"/>
  <c r="H170" i="50" s="1"/>
  <c r="H2686" i="50" s="1"/>
  <c r="I30" i="50"/>
  <c r="H75" i="50"/>
  <c r="C148" i="50"/>
  <c r="C213" i="50"/>
  <c r="H237" i="50"/>
  <c r="I234" i="50"/>
  <c r="D274" i="50"/>
  <c r="C297" i="50"/>
  <c r="I307" i="50"/>
  <c r="E371" i="50"/>
  <c r="E369" i="50" s="1"/>
  <c r="C465" i="50"/>
  <c r="H461" i="50"/>
  <c r="C626" i="50"/>
  <c r="H649" i="50"/>
  <c r="H647" i="50" s="1"/>
  <c r="H645" i="50" s="1"/>
  <c r="C1013" i="50"/>
  <c r="C1107" i="50"/>
  <c r="E1187" i="50"/>
  <c r="E475" i="50" s="1"/>
  <c r="E435" i="50" s="1"/>
  <c r="E62" i="50" s="1"/>
  <c r="C1260" i="50"/>
  <c r="F477" i="50"/>
  <c r="C1781" i="50"/>
  <c r="G1927" i="50"/>
  <c r="C350" i="50"/>
  <c r="F348" i="50"/>
  <c r="F346" i="50" s="1"/>
  <c r="E1149" i="50"/>
  <c r="C1149" i="50" s="1"/>
  <c r="C1167" i="50"/>
  <c r="C1741" i="50"/>
  <c r="H1697" i="50"/>
  <c r="H1655" i="50" s="1"/>
  <c r="H1653" i="50" s="1"/>
  <c r="C2049" i="50"/>
  <c r="E2043" i="50"/>
  <c r="C2043" i="50" s="1"/>
  <c r="G251" i="50"/>
  <c r="G275" i="50"/>
  <c r="G273" i="50" s="1"/>
  <c r="G271" i="50" s="1"/>
  <c r="G269" i="50" s="1"/>
  <c r="D346" i="50"/>
  <c r="G236" i="50"/>
  <c r="G234" i="50" s="1"/>
  <c r="G232" i="50" s="1"/>
  <c r="G255" i="50"/>
  <c r="G253" i="50" s="1"/>
  <c r="F2659" i="50"/>
  <c r="F309" i="50"/>
  <c r="F307" i="50" s="1"/>
  <c r="F414" i="50"/>
  <c r="E2612" i="50"/>
  <c r="E2610" i="50" s="1"/>
  <c r="E2608" i="50" s="1"/>
  <c r="E559" i="50"/>
  <c r="E557" i="50" s="1"/>
  <c r="G619" i="50"/>
  <c r="G617" i="50" s="1"/>
  <c r="G2633" i="50"/>
  <c r="G2631" i="50" s="1"/>
  <c r="G2629" i="50" s="1"/>
  <c r="D477" i="50"/>
  <c r="C1488" i="50"/>
  <c r="G1486" i="50"/>
  <c r="G1484" i="50" s="1"/>
  <c r="G1482" i="50" s="1"/>
  <c r="G2705" i="50"/>
  <c r="G2703" i="50" s="1"/>
  <c r="G2701" i="50" s="1"/>
  <c r="G1828" i="50"/>
  <c r="G1826" i="50" s="1"/>
  <c r="C1835" i="50"/>
  <c r="E1833" i="50"/>
  <c r="D2432" i="50"/>
  <c r="D2313" i="50" s="1"/>
  <c r="C2454" i="50"/>
  <c r="C373" i="50"/>
  <c r="I472" i="50"/>
  <c r="C640" i="50"/>
  <c r="F638" i="50"/>
  <c r="D2673" i="50"/>
  <c r="C2673" i="50" s="1"/>
  <c r="D155" i="50"/>
  <c r="C2681" i="50"/>
  <c r="E174" i="50"/>
  <c r="C178" i="50"/>
  <c r="F236" i="50"/>
  <c r="F255" i="50"/>
  <c r="F253" i="50" s="1"/>
  <c r="G344" i="50"/>
  <c r="G342" i="50" s="1"/>
  <c r="G340" i="50" s="1"/>
  <c r="G338" i="50" s="1"/>
  <c r="G242" i="50"/>
  <c r="G240" i="50" s="1"/>
  <c r="G238" i="50" s="1"/>
  <c r="C383" i="50"/>
  <c r="G381" i="50"/>
  <c r="C381" i="50" s="1"/>
  <c r="D598" i="50"/>
  <c r="C600" i="50"/>
  <c r="F2633" i="50"/>
  <c r="F2631" i="50" s="1"/>
  <c r="F2629" i="50" s="1"/>
  <c r="F619" i="50"/>
  <c r="F617" i="50" s="1"/>
  <c r="G2640" i="50"/>
  <c r="G466" i="50"/>
  <c r="C1512" i="50"/>
  <c r="F1475" i="50"/>
  <c r="F2662" i="50"/>
  <c r="F2675" i="50"/>
  <c r="F2671" i="50" s="1"/>
  <c r="F2669" i="50" s="1"/>
  <c r="F1764" i="50"/>
  <c r="F1762" i="50" s="1"/>
  <c r="C2344" i="50"/>
  <c r="I73" i="50"/>
  <c r="C98" i="50"/>
  <c r="C135" i="50"/>
  <c r="C157" i="50"/>
  <c r="I595" i="50"/>
  <c r="I593" i="50" s="1"/>
  <c r="C628" i="50"/>
  <c r="G648" i="50"/>
  <c r="E897" i="50"/>
  <c r="C897" i="50" s="1"/>
  <c r="E1070" i="50"/>
  <c r="C1070" i="50" s="1"/>
  <c r="C1265" i="50"/>
  <c r="C1796" i="50"/>
  <c r="G1794" i="50"/>
  <c r="G1792" i="50" s="1"/>
  <c r="G1790" i="50" s="1"/>
  <c r="G1788" i="50" s="1"/>
  <c r="C2389" i="50"/>
  <c r="E2387" i="50"/>
  <c r="E2377" i="50" s="1"/>
  <c r="C2594" i="50"/>
  <c r="E2592" i="50"/>
  <c r="G2680" i="50"/>
  <c r="I456" i="50"/>
  <c r="D467" i="50"/>
  <c r="F1315" i="50"/>
  <c r="F1313" i="50" s="1"/>
  <c r="C1377" i="50"/>
  <c r="G1441" i="50"/>
  <c r="C1561" i="50"/>
  <c r="C1571" i="50"/>
  <c r="H1828" i="50"/>
  <c r="H1826" i="50" s="1"/>
  <c r="E1832" i="50"/>
  <c r="E1830" i="50" s="1"/>
  <c r="G2098" i="50"/>
  <c r="F2099" i="50"/>
  <c r="E2314" i="50"/>
  <c r="E2312" i="50" s="1"/>
  <c r="C2548" i="50"/>
  <c r="C2592" i="50"/>
  <c r="H1925" i="50"/>
  <c r="H1923" i="50" s="1"/>
  <c r="H1921" i="50" s="1"/>
  <c r="H1919" i="50" s="1"/>
  <c r="H1860" i="50"/>
  <c r="H1858" i="50" s="1"/>
  <c r="H1856" i="50" s="1"/>
  <c r="H1854" i="50" s="1"/>
  <c r="E2042" i="50"/>
  <c r="C2042" i="50" s="1"/>
  <c r="C2048" i="50"/>
  <c r="D2513" i="50"/>
  <c r="D2305" i="50" s="1"/>
  <c r="E237" i="50"/>
  <c r="E235" i="50" s="1"/>
  <c r="D1860" i="50"/>
  <c r="C2365" i="50"/>
  <c r="C2407" i="50"/>
  <c r="D2433" i="50"/>
  <c r="C2455" i="50"/>
  <c r="C2535" i="50"/>
  <c r="C2554" i="50"/>
  <c r="C2566" i="50"/>
  <c r="C2689" i="50"/>
  <c r="D2062" i="50"/>
  <c r="D2221" i="50"/>
  <c r="C2221" i="50" s="1"/>
  <c r="C2222" i="50"/>
  <c r="D2340" i="50"/>
  <c r="I2362" i="50"/>
  <c r="I2316" i="50"/>
  <c r="I439" i="50" s="1"/>
  <c r="I66" i="50" s="1"/>
  <c r="C2388" i="50"/>
  <c r="F2303" i="50"/>
  <c r="F2301" i="50" s="1"/>
  <c r="C2529" i="50"/>
  <c r="D2587" i="50"/>
  <c r="G1284" i="50"/>
  <c r="C1421" i="50"/>
  <c r="H1487" i="50"/>
  <c r="H1485" i="50" s="1"/>
  <c r="H1483" i="50" s="1"/>
  <c r="C1517" i="50"/>
  <c r="D1767" i="50"/>
  <c r="F1828" i="50"/>
  <c r="F1826" i="50" s="1"/>
  <c r="C2039" i="50"/>
  <c r="C2145" i="50"/>
  <c r="H2683" i="50"/>
  <c r="H2679" i="50" s="1"/>
  <c r="H2378" i="50"/>
  <c r="H2494" i="50"/>
  <c r="C2505" i="50"/>
  <c r="C2579" i="50"/>
  <c r="C2685" i="50"/>
  <c r="D2649" i="50"/>
  <c r="C1708" i="50"/>
  <c r="D1696" i="50"/>
  <c r="E1764" i="50"/>
  <c r="E1762" i="50" s="1"/>
  <c r="I2704" i="50"/>
  <c r="I2702" i="50" s="1"/>
  <c r="I2700" i="50" s="1"/>
  <c r="I1827" i="50"/>
  <c r="I1825" i="50" s="1"/>
  <c r="D1867" i="50"/>
  <c r="D2105" i="50"/>
  <c r="C2107" i="50"/>
  <c r="D1852" i="50"/>
  <c r="D2186" i="50"/>
  <c r="C2188" i="50"/>
  <c r="G1851" i="50"/>
  <c r="G1849" i="50" s="1"/>
  <c r="G1847" i="50" s="1"/>
  <c r="G1845" i="50" s="1"/>
  <c r="G2185" i="50"/>
  <c r="G2183" i="50" s="1"/>
  <c r="G2181" i="50" s="1"/>
  <c r="G2179" i="50" s="1"/>
  <c r="F2277" i="50"/>
  <c r="F2275" i="50" s="1"/>
  <c r="F2273" i="50" s="1"/>
  <c r="F2264" i="50"/>
  <c r="G2362" i="50"/>
  <c r="G2316" i="50"/>
  <c r="G439" i="50" s="1"/>
  <c r="G66" i="50" s="1"/>
  <c r="C2464" i="50"/>
  <c r="E2462" i="50"/>
  <c r="E2430" i="50" s="1"/>
  <c r="E2428" i="50" s="1"/>
  <c r="E2426" i="50" s="1"/>
  <c r="E2424" i="50" s="1"/>
  <c r="G2528" i="50"/>
  <c r="G2526" i="50" s="1"/>
  <c r="G2524" i="50" s="1"/>
  <c r="G2516" i="50" s="1"/>
  <c r="G2514" i="50" s="1"/>
  <c r="G2492" i="50" s="1"/>
  <c r="G2490" i="50" s="1"/>
  <c r="G2488" i="50" s="1"/>
  <c r="G2486" i="50" s="1"/>
  <c r="D2561" i="50"/>
  <c r="D2574" i="50"/>
  <c r="E1326" i="50"/>
  <c r="E1324" i="50" s="1"/>
  <c r="E1322" i="50" s="1"/>
  <c r="E1316" i="50" s="1"/>
  <c r="E1314" i="50" s="1"/>
  <c r="E1313" i="50" s="1"/>
  <c r="D1441" i="50"/>
  <c r="F1927" i="50"/>
  <c r="C2002" i="50"/>
  <c r="C2092" i="50"/>
  <c r="I2106" i="50"/>
  <c r="I2104" i="50" s="1"/>
  <c r="I2102" i="50" s="1"/>
  <c r="I2100" i="50" s="1"/>
  <c r="I2098" i="50" s="1"/>
  <c r="C2148" i="50"/>
  <c r="C2277" i="50"/>
  <c r="C2463" i="50"/>
  <c r="I2650" i="50"/>
  <c r="I1316" i="50"/>
  <c r="I1314" i="50" s="1"/>
  <c r="C1389" i="50"/>
  <c r="E1387" i="50"/>
  <c r="C2108" i="50"/>
  <c r="E2106" i="50"/>
  <c r="E2104" i="50" s="1"/>
  <c r="E2102" i="50" s="1"/>
  <c r="E2100" i="50" s="1"/>
  <c r="F2189" i="50"/>
  <c r="F2187" i="50" s="1"/>
  <c r="C2227" i="50"/>
  <c r="C2279" i="50"/>
  <c r="E2277" i="50"/>
  <c r="E2275" i="50" s="1"/>
  <c r="E2273" i="50" s="1"/>
  <c r="E2264" i="50"/>
  <c r="E2262" i="50" s="1"/>
  <c r="E2260" i="50" s="1"/>
  <c r="E2258" i="50" s="1"/>
  <c r="H2361" i="50"/>
  <c r="H2341" i="50" s="1"/>
  <c r="H2315" i="50"/>
  <c r="H438" i="50" s="1"/>
  <c r="H65" i="50" s="1"/>
  <c r="G309" i="50"/>
  <c r="G307" i="50" s="1"/>
  <c r="F328" i="50"/>
  <c r="F326" i="50" s="1"/>
  <c r="F324" i="50" s="1"/>
  <c r="F308" i="50" s="1"/>
  <c r="E378" i="50"/>
  <c r="F473" i="50"/>
  <c r="C602" i="50"/>
  <c r="C627" i="50"/>
  <c r="C650" i="50"/>
  <c r="C833" i="50"/>
  <c r="C1065" i="50"/>
  <c r="E1106" i="50"/>
  <c r="C1106" i="50" s="1"/>
  <c r="C1115" i="50"/>
  <c r="C1294" i="50"/>
  <c r="C1317" i="50"/>
  <c r="C1328" i="50"/>
  <c r="C1387" i="50"/>
  <c r="C1461" i="50"/>
  <c r="E1520" i="50"/>
  <c r="E1486" i="50" s="1"/>
  <c r="C1486" i="50" s="1"/>
  <c r="E1559" i="50"/>
  <c r="C1693" i="50"/>
  <c r="I1697" i="50"/>
  <c r="I1655" i="50" s="1"/>
  <c r="I1653" i="50" s="1"/>
  <c r="H1696" i="50"/>
  <c r="H1654" i="50" s="1"/>
  <c r="H1652" i="50" s="1"/>
  <c r="C1753" i="50"/>
  <c r="D1770" i="50"/>
  <c r="H1844" i="50"/>
  <c r="F1926" i="50"/>
  <c r="C2003" i="50"/>
  <c r="E2065" i="50"/>
  <c r="E2063" i="50" s="1"/>
  <c r="E2061" i="50" s="1"/>
  <c r="E2059" i="50" s="1"/>
  <c r="E2057" i="50" s="1"/>
  <c r="C2109" i="50"/>
  <c r="C2190" i="50"/>
  <c r="C2266" i="50"/>
  <c r="I2323" i="50"/>
  <c r="I2321" i="50" s="1"/>
  <c r="I2319" i="50" s="1"/>
  <c r="C2372" i="50"/>
  <c r="D2493" i="50"/>
  <c r="I2314" i="50"/>
  <c r="I2312" i="50" s="1"/>
  <c r="I2310" i="50" s="1"/>
  <c r="I2308" i="50" s="1"/>
  <c r="C2573" i="50"/>
  <c r="H2650" i="50"/>
  <c r="H1316" i="50"/>
  <c r="H1314" i="50" s="1"/>
  <c r="I1970" i="50"/>
  <c r="I1926" i="50" s="1"/>
  <c r="C1976" i="50"/>
  <c r="E2286" i="50"/>
  <c r="E2284" i="50" s="1"/>
  <c r="H2323" i="50"/>
  <c r="H2321" i="50" s="1"/>
  <c r="H2319" i="50" s="1"/>
  <c r="I457" i="50"/>
  <c r="H579" i="50"/>
  <c r="H577" i="50" s="1"/>
  <c r="H575" i="50" s="1"/>
  <c r="H608" i="50"/>
  <c r="C608" i="50" s="1"/>
  <c r="I637" i="50"/>
  <c r="I635" i="50" s="1"/>
  <c r="G639" i="50"/>
  <c r="C639" i="50" s="1"/>
  <c r="G1187" i="50"/>
  <c r="G475" i="50" s="1"/>
  <c r="G435" i="50" s="1"/>
  <c r="G62" i="50" s="1"/>
  <c r="C1299" i="50"/>
  <c r="E1421" i="50"/>
  <c r="H1442" i="50"/>
  <c r="H477" i="50" s="1"/>
  <c r="G1656" i="50"/>
  <c r="G1654" i="50" s="1"/>
  <c r="G1652" i="50" s="1"/>
  <c r="I1767" i="50"/>
  <c r="I1765" i="50" s="1"/>
  <c r="C2138" i="50"/>
  <c r="C2268" i="50"/>
  <c r="C2380" i="50"/>
  <c r="I2494" i="50"/>
  <c r="I2528" i="50"/>
  <c r="I2526" i="50" s="1"/>
  <c r="I2524" i="50" s="1"/>
  <c r="C2550" i="50"/>
  <c r="C2549" i="50" s="1"/>
  <c r="C2560" i="50"/>
  <c r="D1558" i="50"/>
  <c r="D1484" i="50" s="1"/>
  <c r="C1560" i="50"/>
  <c r="D1970" i="50"/>
  <c r="C1984" i="50"/>
  <c r="D2264" i="50"/>
  <c r="D2288" i="50"/>
  <c r="C2290" i="50"/>
  <c r="G2323" i="50"/>
  <c r="G2321" i="50" s="1"/>
  <c r="G2319" i="50" s="1"/>
  <c r="F2361" i="50"/>
  <c r="F2341" i="50" s="1"/>
  <c r="F2339" i="50" s="1"/>
  <c r="F2337" i="50" s="1"/>
  <c r="F2335" i="50" s="1"/>
  <c r="F2333" i="50" s="1"/>
  <c r="F2315" i="50"/>
  <c r="F438" i="50" s="1"/>
  <c r="F65" i="50" s="1"/>
  <c r="D2492" i="50"/>
  <c r="G2491" i="50"/>
  <c r="G2489" i="50" s="1"/>
  <c r="G2487" i="50" s="1"/>
  <c r="G2485" i="50" s="1"/>
  <c r="G2303" i="50"/>
  <c r="G2301" i="50" s="1"/>
  <c r="E466" i="50"/>
  <c r="E426" i="50" s="1"/>
  <c r="E51" i="50" s="1"/>
  <c r="C1309" i="50"/>
  <c r="H1326" i="50"/>
  <c r="C1399" i="50"/>
  <c r="I1441" i="50"/>
  <c r="I476" i="50" s="1"/>
  <c r="C1600" i="50"/>
  <c r="F1656" i="50"/>
  <c r="D1697" i="50"/>
  <c r="C1697" i="50" s="1"/>
  <c r="C1755" i="50"/>
  <c r="G1767" i="50"/>
  <c r="G1765" i="50" s="1"/>
  <c r="D1793" i="50"/>
  <c r="G1852" i="50"/>
  <c r="G1850" i="50" s="1"/>
  <c r="G1848" i="50" s="1"/>
  <c r="G1846" i="50" s="1"/>
  <c r="C2323" i="50"/>
  <c r="C2355" i="50"/>
  <c r="C2469" i="50"/>
  <c r="H2528" i="50"/>
  <c r="H2526" i="50" s="1"/>
  <c r="H2524" i="50" s="1"/>
  <c r="H2516" i="50" s="1"/>
  <c r="H2514" i="50" s="1"/>
  <c r="H2306" i="50" s="1"/>
  <c r="H421" i="50" s="1"/>
  <c r="H46" i="50" s="1"/>
  <c r="C1445" i="50"/>
  <c r="H1443" i="50"/>
  <c r="H1441" i="50" s="1"/>
  <c r="H1323" i="50" s="1"/>
  <c r="H1321" i="50" s="1"/>
  <c r="H2704" i="50"/>
  <c r="H2702" i="50" s="1"/>
  <c r="H2700" i="50" s="1"/>
  <c r="H1827" i="50"/>
  <c r="H1825" i="50" s="1"/>
  <c r="C2067" i="50"/>
  <c r="H2065" i="50"/>
  <c r="D2106" i="50"/>
  <c r="C2144" i="50"/>
  <c r="D2162" i="50"/>
  <c r="F1852" i="50"/>
  <c r="F1850" i="50" s="1"/>
  <c r="F1848" i="50" s="1"/>
  <c r="F1846" i="50" s="1"/>
  <c r="F2186" i="50"/>
  <c r="F2184" i="50" s="1"/>
  <c r="F2687" i="50" s="1"/>
  <c r="I2285" i="50"/>
  <c r="I2283" i="50" s="1"/>
  <c r="I2682" i="50"/>
  <c r="D2339" i="50"/>
  <c r="D466" i="50"/>
  <c r="I467" i="50"/>
  <c r="G1324" i="50"/>
  <c r="G1322" i="50" s="1"/>
  <c r="C1392" i="50"/>
  <c r="C1520" i="50"/>
  <c r="C1630" i="50"/>
  <c r="E2189" i="50"/>
  <c r="E2187" i="50" s="1"/>
  <c r="C1609" i="50"/>
  <c r="E1607" i="50"/>
  <c r="C1660" i="50"/>
  <c r="E1658" i="50"/>
  <c r="E1656" i="50" s="1"/>
  <c r="E1654" i="50" s="1"/>
  <c r="E1652" i="50" s="1"/>
  <c r="G2704" i="50"/>
  <c r="G2702" i="50" s="1"/>
  <c r="G2700" i="50" s="1"/>
  <c r="G1827" i="50"/>
  <c r="G1825" i="50" s="1"/>
  <c r="E1852" i="50"/>
  <c r="E1850" i="50" s="1"/>
  <c r="E1848" i="50" s="1"/>
  <c r="E1846" i="50" s="1"/>
  <c r="E2186" i="50"/>
  <c r="E2184" i="50" s="1"/>
  <c r="E2182" i="50" s="1"/>
  <c r="E2180" i="50" s="1"/>
  <c r="H2303" i="50"/>
  <c r="H2301" i="50" s="1"/>
  <c r="C2690" i="50"/>
  <c r="E2688" i="50"/>
  <c r="C2688" i="50" s="1"/>
  <c r="I1559" i="50"/>
  <c r="E2674" i="50"/>
  <c r="E2670" i="50" s="1"/>
  <c r="E2668" i="50" s="1"/>
  <c r="C1792" i="50"/>
  <c r="E1928" i="50"/>
  <c r="E1926" i="50" s="1"/>
  <c r="D2650" i="50"/>
  <c r="D2705" i="50"/>
  <c r="D1828" i="50"/>
  <c r="D1826" i="50" s="1"/>
  <c r="C1913" i="50"/>
  <c r="C1911" i="50" s="1"/>
  <c r="C1909" i="50" s="1"/>
  <c r="C1907" i="50" s="1"/>
  <c r="C1905" i="50" s="1"/>
  <c r="H1911" i="50"/>
  <c r="D1921" i="50"/>
  <c r="D1928" i="50"/>
  <c r="C1932" i="50"/>
  <c r="C1999" i="50"/>
  <c r="E1971" i="50"/>
  <c r="C1971" i="50" s="1"/>
  <c r="D2165" i="50"/>
  <c r="C2287" i="50"/>
  <c r="G2285" i="50"/>
  <c r="G2682" i="50"/>
  <c r="E2361" i="50"/>
  <c r="E2341" i="50" s="1"/>
  <c r="E2339" i="50" s="1"/>
  <c r="G2361" i="50"/>
  <c r="G2341" i="50" s="1"/>
  <c r="G2339" i="50" s="1"/>
  <c r="G2337" i="50" s="1"/>
  <c r="G2335" i="50" s="1"/>
  <c r="G2333" i="50" s="1"/>
  <c r="G2315" i="50"/>
  <c r="G438" i="50" s="1"/>
  <c r="G65" i="50" s="1"/>
  <c r="C2495" i="50"/>
  <c r="I2493" i="50"/>
  <c r="D2530" i="50"/>
  <c r="C2532" i="50"/>
  <c r="H2527" i="50"/>
  <c r="H2525" i="50" s="1"/>
  <c r="H2523" i="50" s="1"/>
  <c r="H2515" i="50" s="1"/>
  <c r="H2513" i="50" s="1"/>
  <c r="H2305" i="50" s="1"/>
  <c r="H420" i="50" s="1"/>
  <c r="H45" i="50" s="1"/>
  <c r="D2696" i="50"/>
  <c r="C2698" i="50"/>
  <c r="G1285" i="50"/>
  <c r="G477" i="50" s="1"/>
  <c r="E1325" i="50"/>
  <c r="E1323" i="50" s="1"/>
  <c r="E1321" i="50" s="1"/>
  <c r="E1315" i="50" s="1"/>
  <c r="C1443" i="50"/>
  <c r="C1451" i="50"/>
  <c r="H1486" i="50"/>
  <c r="H1484" i="50" s="1"/>
  <c r="H1482" i="50" s="1"/>
  <c r="C1516" i="50"/>
  <c r="C1604" i="50"/>
  <c r="C1646" i="50"/>
  <c r="D1657" i="50"/>
  <c r="C1709" i="50"/>
  <c r="D2091" i="50"/>
  <c r="C2091" i="50" s="1"/>
  <c r="C2217" i="50"/>
  <c r="I2305" i="50"/>
  <c r="I420" i="50" s="1"/>
  <c r="I45" i="50" s="1"/>
  <c r="I2342" i="50"/>
  <c r="I2340" i="50" s="1"/>
  <c r="I2338" i="50" s="1"/>
  <c r="I2336" i="50" s="1"/>
  <c r="I2334" i="50" s="1"/>
  <c r="G2342" i="50"/>
  <c r="G2340" i="50" s="1"/>
  <c r="G2338" i="50" s="1"/>
  <c r="G2336" i="50" s="1"/>
  <c r="G2334" i="50" s="1"/>
  <c r="C2517" i="50"/>
  <c r="C2520" i="50"/>
  <c r="E2169" i="50"/>
  <c r="E2167" i="50" s="1"/>
  <c r="E2165" i="50" s="1"/>
  <c r="E2163" i="50" s="1"/>
  <c r="E2161" i="50" s="1"/>
  <c r="E2099" i="50" s="1"/>
  <c r="I1929" i="50"/>
  <c r="I1927" i="50" s="1"/>
  <c r="D2393" i="50"/>
  <c r="E2515" i="50"/>
  <c r="E2513" i="50" s="1"/>
  <c r="E2491" i="50" s="1"/>
  <c r="E1566" i="50"/>
  <c r="C1566" i="50" s="1"/>
  <c r="D2414" i="50"/>
  <c r="C2414" i="50" s="1"/>
  <c r="C2435" i="50"/>
  <c r="E2510" i="50"/>
  <c r="E2323" i="50"/>
  <c r="E2321" i="50" s="1"/>
  <c r="E2319" i="50" s="1"/>
  <c r="E2378" i="50"/>
  <c r="E2316" i="50" s="1"/>
  <c r="E439" i="50" s="1"/>
  <c r="E66" i="50" s="1"/>
  <c r="I2413" i="50"/>
  <c r="C2413" i="50" s="1"/>
  <c r="E2531" i="50"/>
  <c r="E2529" i="50" s="1"/>
  <c r="C2562" i="50"/>
  <c r="C2575" i="50"/>
  <c r="I2387" i="50"/>
  <c r="I2377" i="50" s="1"/>
  <c r="E2514" i="50"/>
  <c r="E2565" i="50"/>
  <c r="E2578" i="50"/>
  <c r="E2591" i="50"/>
  <c r="H2339" i="50" l="1"/>
  <c r="H2337" i="50" s="1"/>
  <c r="H2335" i="50" s="1"/>
  <c r="H2333" i="50" s="1"/>
  <c r="H2313" i="50"/>
  <c r="H2311" i="50" s="1"/>
  <c r="D575" i="50"/>
  <c r="C575" i="50" s="1"/>
  <c r="C577" i="50"/>
  <c r="G1924" i="50"/>
  <c r="G1922" i="50" s="1"/>
  <c r="G1920" i="50" s="1"/>
  <c r="G1918" i="50" s="1"/>
  <c r="G1859" i="50"/>
  <c r="G1857" i="50" s="1"/>
  <c r="G1855" i="50" s="1"/>
  <c r="G1853" i="50" s="1"/>
  <c r="E2306" i="50"/>
  <c r="E421" i="50" s="1"/>
  <c r="E46" i="50" s="1"/>
  <c r="G2652" i="50"/>
  <c r="G2648" i="50" s="1"/>
  <c r="G2646" i="50" s="1"/>
  <c r="H474" i="50"/>
  <c r="H434" i="50" s="1"/>
  <c r="H61" i="50" s="1"/>
  <c r="C2275" i="50"/>
  <c r="H164" i="50"/>
  <c r="H162" i="50" s="1"/>
  <c r="D174" i="50"/>
  <c r="C174" i="50" s="1"/>
  <c r="I2618" i="50"/>
  <c r="I2616" i="50" s="1"/>
  <c r="I2614" i="50" s="1"/>
  <c r="I573" i="50"/>
  <c r="I571" i="50" s="1"/>
  <c r="E599" i="50"/>
  <c r="E597" i="50" s="1"/>
  <c r="E2626" i="50" s="1"/>
  <c r="E2624" i="50" s="1"/>
  <c r="E2622" i="50" s="1"/>
  <c r="F2316" i="50"/>
  <c r="F439" i="50" s="1"/>
  <c r="F66" i="50" s="1"/>
  <c r="F2362" i="50"/>
  <c r="F2342" i="50" s="1"/>
  <c r="D2547" i="50"/>
  <c r="C2325" i="50"/>
  <c r="F1324" i="50"/>
  <c r="F1322" i="50" s="1"/>
  <c r="F2652" i="50" s="1"/>
  <c r="F2648" i="50" s="1"/>
  <c r="F2646" i="50" s="1"/>
  <c r="E2625" i="50"/>
  <c r="E2623" i="50" s="1"/>
  <c r="E2621" i="50" s="1"/>
  <c r="E594" i="50"/>
  <c r="E592" i="50" s="1"/>
  <c r="E648" i="50"/>
  <c r="C2273" i="50"/>
  <c r="C1696" i="50"/>
  <c r="C2322" i="50"/>
  <c r="C96" i="50"/>
  <c r="C131" i="50"/>
  <c r="C2324" i="50"/>
  <c r="C2085" i="50"/>
  <c r="C1422" i="50"/>
  <c r="C2415" i="50"/>
  <c r="C2509" i="50"/>
  <c r="F460" i="50"/>
  <c r="F454" i="50" s="1"/>
  <c r="F452" i="50" s="1"/>
  <c r="F448" i="50" s="1"/>
  <c r="D2189" i="50"/>
  <c r="D2187" i="50" s="1"/>
  <c r="D419" i="50"/>
  <c r="D44" i="50" s="1"/>
  <c r="D2378" i="50"/>
  <c r="G2686" i="50"/>
  <c r="I473" i="50"/>
  <c r="I433" i="50" s="1"/>
  <c r="G2600" i="50"/>
  <c r="G2598" i="50" s="1"/>
  <c r="D2276" i="50"/>
  <c r="D2263" i="50"/>
  <c r="E1655" i="50"/>
  <c r="E1653" i="50" s="1"/>
  <c r="E1651" i="50" s="1"/>
  <c r="I461" i="50"/>
  <c r="I251" i="50"/>
  <c r="I275" i="50"/>
  <c r="I273" i="50" s="1"/>
  <c r="I271" i="50" s="1"/>
  <c r="I269" i="50" s="1"/>
  <c r="I2678" i="50"/>
  <c r="I2666" i="50"/>
  <c r="I2664" i="50" s="1"/>
  <c r="I1651" i="50"/>
  <c r="H274" i="50"/>
  <c r="H272" i="50" s="1"/>
  <c r="H270" i="50" s="1"/>
  <c r="H268" i="50" s="1"/>
  <c r="H250" i="50"/>
  <c r="H2665" i="50"/>
  <c r="H2663" i="50" s="1"/>
  <c r="H1650" i="50"/>
  <c r="D420" i="50"/>
  <c r="D1482" i="50"/>
  <c r="F2487" i="50"/>
  <c r="F2485" i="50" s="1"/>
  <c r="F2661" i="50"/>
  <c r="C1316" i="50"/>
  <c r="D1314" i="50"/>
  <c r="C1314" i="50" s="1"/>
  <c r="I1924" i="50"/>
  <c r="I1922" i="50" s="1"/>
  <c r="I1859" i="50"/>
  <c r="I1857" i="50" s="1"/>
  <c r="I1855" i="50" s="1"/>
  <c r="I1853" i="50" s="1"/>
  <c r="D368" i="50"/>
  <c r="D432" i="50"/>
  <c r="D1919" i="50"/>
  <c r="I80" i="50"/>
  <c r="I78" i="50" s="1"/>
  <c r="I72" i="50" s="1"/>
  <c r="I70" i="50" s="1"/>
  <c r="D1791" i="50"/>
  <c r="C1793" i="50"/>
  <c r="F2640" i="50"/>
  <c r="F466" i="50"/>
  <c r="F636" i="50"/>
  <c r="F634" i="50" s="1"/>
  <c r="H2604" i="50"/>
  <c r="H2600" i="50" s="1"/>
  <c r="H2598" i="50" s="1"/>
  <c r="H481" i="50"/>
  <c r="H479" i="50" s="1"/>
  <c r="H249" i="50"/>
  <c r="H247" i="50" s="1"/>
  <c r="H245" i="50" s="1"/>
  <c r="H58" i="50"/>
  <c r="D2659" i="50"/>
  <c r="D236" i="50"/>
  <c r="D309" i="50"/>
  <c r="C311" i="50"/>
  <c r="D1926" i="50"/>
  <c r="C1928" i="50"/>
  <c r="E2185" i="50"/>
  <c r="E2183" i="50" s="1"/>
  <c r="E1851" i="50"/>
  <c r="E1849" i="50" s="1"/>
  <c r="E1847" i="50" s="1"/>
  <c r="E1845" i="50" s="1"/>
  <c r="D2286" i="50"/>
  <c r="C2288" i="50"/>
  <c r="D2585" i="50"/>
  <c r="D596" i="50"/>
  <c r="D2672" i="50"/>
  <c r="C2672" i="50" s="1"/>
  <c r="C156" i="50"/>
  <c r="D29" i="50"/>
  <c r="D154" i="50"/>
  <c r="D73" i="50"/>
  <c r="E275" i="50"/>
  <c r="E273" i="50" s="1"/>
  <c r="E271" i="50" s="1"/>
  <c r="E269" i="50" s="1"/>
  <c r="E251" i="50"/>
  <c r="I345" i="50"/>
  <c r="I343" i="50" s="1"/>
  <c r="I243" i="50"/>
  <c r="I241" i="50" s="1"/>
  <c r="I239" i="50" s="1"/>
  <c r="D2300" i="50"/>
  <c r="D140" i="50"/>
  <c r="C140" i="50" s="1"/>
  <c r="C142" i="50"/>
  <c r="G2666" i="50"/>
  <c r="G2664" i="50" s="1"/>
  <c r="C2169" i="50"/>
  <c r="E1927" i="50"/>
  <c r="C2321" i="50"/>
  <c r="H460" i="50"/>
  <c r="C1285" i="50"/>
  <c r="H235" i="50"/>
  <c r="H233" i="50" s="1"/>
  <c r="H456" i="50"/>
  <c r="F2313" i="50"/>
  <c r="F2311" i="50" s="1"/>
  <c r="F2309" i="50" s="1"/>
  <c r="F2307" i="50" s="1"/>
  <c r="H475" i="50"/>
  <c r="H435" i="50" s="1"/>
  <c r="H62" i="50" s="1"/>
  <c r="C94" i="50"/>
  <c r="D2060" i="50"/>
  <c r="C2168" i="50"/>
  <c r="E2166" i="50"/>
  <c r="E1859" i="50" s="1"/>
  <c r="C1892" i="50"/>
  <c r="I1870" i="50"/>
  <c r="E595" i="50"/>
  <c r="E593" i="50" s="1"/>
  <c r="I2361" i="50"/>
  <c r="I2315" i="50"/>
  <c r="I438" i="50" s="1"/>
  <c r="I65" i="50" s="1"/>
  <c r="D426" i="50"/>
  <c r="H2063" i="50"/>
  <c r="H2061" i="50" s="1"/>
  <c r="H2059" i="50" s="1"/>
  <c r="H2057" i="50" s="1"/>
  <c r="H1859" i="50"/>
  <c r="H1857" i="50" s="1"/>
  <c r="H1855" i="50" s="1"/>
  <c r="H1853" i="50" s="1"/>
  <c r="G467" i="50"/>
  <c r="G2641" i="50"/>
  <c r="E459" i="50"/>
  <c r="E417" i="50" s="1"/>
  <c r="E42" i="50" s="1"/>
  <c r="D2572" i="50"/>
  <c r="C155" i="50"/>
  <c r="D153" i="50"/>
  <c r="I2612" i="50"/>
  <c r="I2610" i="50" s="1"/>
  <c r="I2608" i="50" s="1"/>
  <c r="I559" i="50"/>
  <c r="I557" i="50" s="1"/>
  <c r="F415" i="50"/>
  <c r="F455" i="50"/>
  <c r="F453" i="50" s="1"/>
  <c r="F449" i="50" s="1"/>
  <c r="D1654" i="50"/>
  <c r="C1656" i="50"/>
  <c r="I2625" i="50"/>
  <c r="I2623" i="50" s="1"/>
  <c r="I2621" i="50" s="1"/>
  <c r="I594" i="50"/>
  <c r="I592" i="50" s="1"/>
  <c r="C2680" i="50"/>
  <c r="C580" i="50"/>
  <c r="E578" i="50"/>
  <c r="E576" i="50" s="1"/>
  <c r="D560" i="50"/>
  <c r="C562" i="50"/>
  <c r="H2491" i="50"/>
  <c r="H2489" i="50" s="1"/>
  <c r="H2487" i="50" s="1"/>
  <c r="H2485" i="50" s="1"/>
  <c r="H2682" i="50"/>
  <c r="C638" i="50"/>
  <c r="E2305" i="50"/>
  <c r="E420" i="50" s="1"/>
  <c r="E45" i="50" s="1"/>
  <c r="F2657" i="50"/>
  <c r="I475" i="50"/>
  <c r="I435" i="50" s="1"/>
  <c r="I62" i="50" s="1"/>
  <c r="G2313" i="50"/>
  <c r="G2311" i="50" s="1"/>
  <c r="G2309" i="50" s="1"/>
  <c r="G2307" i="50" s="1"/>
  <c r="I1323" i="50"/>
  <c r="I1321" i="50" s="1"/>
  <c r="I2651" i="50" s="1"/>
  <c r="I2647" i="50" s="1"/>
  <c r="I2645" i="50" s="1"/>
  <c r="C144" i="50"/>
  <c r="F164" i="50"/>
  <c r="F162" i="50" s="1"/>
  <c r="I2491" i="50"/>
  <c r="I2489" i="50" s="1"/>
  <c r="I2303" i="50"/>
  <c r="I2301" i="50" s="1"/>
  <c r="I2299" i="50" s="1"/>
  <c r="I2297" i="50" s="1"/>
  <c r="I427" i="50"/>
  <c r="C2106" i="50"/>
  <c r="D2104" i="50"/>
  <c r="D2338" i="50"/>
  <c r="E2705" i="50"/>
  <c r="E2703" i="50" s="1"/>
  <c r="E2701" i="50" s="1"/>
  <c r="E1828" i="50"/>
  <c r="E1826" i="50" s="1"/>
  <c r="G1474" i="50"/>
  <c r="G2661" i="50"/>
  <c r="G2657" i="50" s="1"/>
  <c r="H2666" i="50"/>
  <c r="H2664" i="50" s="1"/>
  <c r="H1651" i="50"/>
  <c r="I481" i="50"/>
  <c r="I479" i="50" s="1"/>
  <c r="D409" i="50"/>
  <c r="C409" i="50" s="1"/>
  <c r="C451" i="50"/>
  <c r="C357" i="50"/>
  <c r="D355" i="50"/>
  <c r="E2633" i="50"/>
  <c r="E2631" i="50" s="1"/>
  <c r="E2629" i="50" s="1"/>
  <c r="E619" i="50"/>
  <c r="E617" i="50" s="1"/>
  <c r="D275" i="50"/>
  <c r="D251" i="50"/>
  <c r="C277" i="50"/>
  <c r="D2318" i="50"/>
  <c r="C2318" i="50" s="1"/>
  <c r="C2320" i="50"/>
  <c r="C175" i="50"/>
  <c r="D173" i="50"/>
  <c r="I2687" i="50"/>
  <c r="I165" i="50"/>
  <c r="I163" i="50" s="1"/>
  <c r="F80" i="50"/>
  <c r="F78" i="50" s="1"/>
  <c r="F72" i="50" s="1"/>
  <c r="F70" i="50" s="1"/>
  <c r="F38" i="50"/>
  <c r="D343" i="50"/>
  <c r="C345" i="50"/>
  <c r="H2299" i="50"/>
  <c r="H2297" i="50" s="1"/>
  <c r="G2306" i="50"/>
  <c r="E2315" i="50"/>
  <c r="E438" i="50" s="1"/>
  <c r="E65" i="50" s="1"/>
  <c r="I1472" i="50"/>
  <c r="G647" i="50"/>
  <c r="G645" i="50" s="1"/>
  <c r="H476" i="50"/>
  <c r="C1187" i="50"/>
  <c r="F2658" i="50"/>
  <c r="F32" i="50"/>
  <c r="H457" i="50"/>
  <c r="E1558" i="50"/>
  <c r="E458" i="50" s="1"/>
  <c r="E416" i="50" s="1"/>
  <c r="E41" i="50" s="1"/>
  <c r="C1788" i="50"/>
  <c r="E32" i="50"/>
  <c r="F647" i="50"/>
  <c r="F645" i="50" s="1"/>
  <c r="I2686" i="50"/>
  <c r="D621" i="50"/>
  <c r="C623" i="50"/>
  <c r="F275" i="50"/>
  <c r="F273" i="50" s="1"/>
  <c r="F271" i="50" s="1"/>
  <c r="F269" i="50" s="1"/>
  <c r="F251" i="50"/>
  <c r="E38" i="50"/>
  <c r="E80" i="50"/>
  <c r="E78" i="50" s="1"/>
  <c r="E72" i="50" s="1"/>
  <c r="C2510" i="50"/>
  <c r="E2494" i="50"/>
  <c r="D2528" i="50"/>
  <c r="C2530" i="50"/>
  <c r="D2314" i="50"/>
  <c r="I2492" i="50"/>
  <c r="I2490" i="50" s="1"/>
  <c r="I2488" i="50" s="1"/>
  <c r="I2486" i="50" s="1"/>
  <c r="I2304" i="50"/>
  <c r="I2302" i="50" s="1"/>
  <c r="I2300" i="50" s="1"/>
  <c r="I2298" i="50" s="1"/>
  <c r="I2296" i="50" s="1"/>
  <c r="H2362" i="50"/>
  <c r="H2316" i="50"/>
  <c r="H439" i="50" s="1"/>
  <c r="H66" i="50" s="1"/>
  <c r="D272" i="50"/>
  <c r="C1559" i="50"/>
  <c r="D459" i="50"/>
  <c r="D455" i="50" s="1"/>
  <c r="H2612" i="50"/>
  <c r="H2610" i="50" s="1"/>
  <c r="H2608" i="50" s="1"/>
  <c r="H559" i="50"/>
  <c r="H557" i="50" s="1"/>
  <c r="F154" i="50"/>
  <c r="F152" i="50" s="1"/>
  <c r="F153" i="50"/>
  <c r="D489" i="50"/>
  <c r="D456" i="50"/>
  <c r="C491" i="50"/>
  <c r="I2064" i="50"/>
  <c r="C2066" i="50"/>
  <c r="G37" i="50"/>
  <c r="G79" i="50"/>
  <c r="G77" i="50" s="1"/>
  <c r="C327" i="50"/>
  <c r="D325" i="50"/>
  <c r="D645" i="50"/>
  <c r="C243" i="50"/>
  <c r="D241" i="50"/>
  <c r="H1324" i="50"/>
  <c r="H1322" i="50" s="1"/>
  <c r="H2652" i="50" s="1"/>
  <c r="H2648" i="50" s="1"/>
  <c r="H2646" i="50" s="1"/>
  <c r="C292" i="50"/>
  <c r="H598" i="50"/>
  <c r="H596" i="50" s="1"/>
  <c r="D2065" i="50"/>
  <c r="D475" i="50"/>
  <c r="E456" i="50"/>
  <c r="C1790" i="50"/>
  <c r="G126" i="50"/>
  <c r="E2652" i="50"/>
  <c r="E2648" i="50" s="1"/>
  <c r="E2646" i="50" s="1"/>
  <c r="E113" i="50"/>
  <c r="E111" i="50" s="1"/>
  <c r="D2262" i="50"/>
  <c r="C2264" i="50"/>
  <c r="D421" i="50"/>
  <c r="D2559" i="50"/>
  <c r="C2565" i="50"/>
  <c r="E2563" i="50"/>
  <c r="H1474" i="50"/>
  <c r="H1472" i="50" s="1"/>
  <c r="H2661" i="50"/>
  <c r="H2657" i="50" s="1"/>
  <c r="H2655" i="50" s="1"/>
  <c r="C2578" i="50"/>
  <c r="E2576" i="50"/>
  <c r="D2163" i="50"/>
  <c r="C2165" i="50"/>
  <c r="C2650" i="50"/>
  <c r="D2160" i="50"/>
  <c r="F2262" i="50"/>
  <c r="F2260" i="50" s="1"/>
  <c r="F2258" i="50" s="1"/>
  <c r="F421" i="50"/>
  <c r="F46" i="50" s="1"/>
  <c r="D1865" i="50"/>
  <c r="H2304" i="50"/>
  <c r="H2302" i="50" s="1"/>
  <c r="H2300" i="50" s="1"/>
  <c r="H2298" i="50" s="1"/>
  <c r="H2492" i="50"/>
  <c r="H2490" i="50" s="1"/>
  <c r="H2488" i="50" s="1"/>
  <c r="H2486" i="50" s="1"/>
  <c r="D2431" i="50"/>
  <c r="C2433" i="50"/>
  <c r="E2303" i="50"/>
  <c r="E2301" i="50" s="1"/>
  <c r="E2299" i="50" s="1"/>
  <c r="E2297" i="50" s="1"/>
  <c r="E2590" i="50"/>
  <c r="E81" i="50"/>
  <c r="E172" i="50"/>
  <c r="E170" i="50" s="1"/>
  <c r="F39" i="50"/>
  <c r="G2662" i="50"/>
  <c r="G2658" i="50" s="1"/>
  <c r="G2656" i="50" s="1"/>
  <c r="G1475" i="50"/>
  <c r="G1473" i="50" s="1"/>
  <c r="H236" i="50"/>
  <c r="H234" i="50" s="1"/>
  <c r="H255" i="50"/>
  <c r="H253" i="50" s="1"/>
  <c r="D576" i="50"/>
  <c r="E2634" i="50"/>
  <c r="E2632" i="50" s="1"/>
  <c r="E2630" i="50" s="1"/>
  <c r="E620" i="50"/>
  <c r="E618" i="50" s="1"/>
  <c r="C118" i="50"/>
  <c r="D116" i="50"/>
  <c r="G80" i="50"/>
  <c r="G78" i="50" s="1"/>
  <c r="G72" i="50" s="1"/>
  <c r="G70" i="50" s="1"/>
  <c r="I2683" i="50"/>
  <c r="I2679" i="50" s="1"/>
  <c r="C2319" i="50"/>
  <c r="G476" i="50"/>
  <c r="C1326" i="50"/>
  <c r="C146" i="50"/>
  <c r="H473" i="50"/>
  <c r="H2675" i="50"/>
  <c r="H2671" i="50" s="1"/>
  <c r="H2669" i="50" s="1"/>
  <c r="E649" i="50"/>
  <c r="I235" i="50"/>
  <c r="G457" i="50"/>
  <c r="C457" i="50" s="1"/>
  <c r="H81" i="50"/>
  <c r="C347" i="50"/>
  <c r="G2674" i="50"/>
  <c r="G2670" i="50" s="1"/>
  <c r="G2668" i="50" s="1"/>
  <c r="G1763" i="50"/>
  <c r="G1761" i="50" s="1"/>
  <c r="D1858" i="50"/>
  <c r="D646" i="50"/>
  <c r="C648" i="50"/>
  <c r="I37" i="50"/>
  <c r="I79" i="50"/>
  <c r="I77" i="50" s="1"/>
  <c r="D2311" i="50"/>
  <c r="C2591" i="50"/>
  <c r="E2589" i="50"/>
  <c r="G426" i="50"/>
  <c r="G249" i="50"/>
  <c r="G247" i="50" s="1"/>
  <c r="G245" i="50" s="1"/>
  <c r="G58" i="50"/>
  <c r="G563" i="50"/>
  <c r="G561" i="50" s="1"/>
  <c r="G473" i="50"/>
  <c r="G2618" i="50"/>
  <c r="G2616" i="50" s="1"/>
  <c r="G2614" i="50" s="1"/>
  <c r="G573" i="50"/>
  <c r="G571" i="50" s="1"/>
  <c r="C76" i="50"/>
  <c r="F376" i="50"/>
  <c r="F370" i="50" s="1"/>
  <c r="F368" i="50" s="1"/>
  <c r="F362" i="50" s="1"/>
  <c r="F360" i="50" s="1"/>
  <c r="F358" i="50" s="1"/>
  <c r="F356" i="50" s="1"/>
  <c r="F354" i="50" s="1"/>
  <c r="F378" i="50"/>
  <c r="C378" i="50" s="1"/>
  <c r="D408" i="50"/>
  <c r="C408" i="50" s="1"/>
  <c r="C450" i="50"/>
  <c r="G2625" i="50"/>
  <c r="G2623" i="50" s="1"/>
  <c r="G2621" i="50" s="1"/>
  <c r="G594" i="50"/>
  <c r="G592" i="50" s="1"/>
  <c r="C30" i="50"/>
  <c r="G2619" i="50"/>
  <c r="G2617" i="50" s="1"/>
  <c r="G2615" i="50" s="1"/>
  <c r="G574" i="50"/>
  <c r="G572" i="50" s="1"/>
  <c r="D115" i="50"/>
  <c r="D88" i="50"/>
  <c r="C117" i="50"/>
  <c r="G31" i="50"/>
  <c r="C1441" i="50"/>
  <c r="C2513" i="50"/>
  <c r="E2310" i="50"/>
  <c r="E2308" i="50" s="1"/>
  <c r="G2678" i="50"/>
  <c r="E2338" i="50"/>
  <c r="E2336" i="50" s="1"/>
  <c r="E2334" i="50" s="1"/>
  <c r="H2605" i="50"/>
  <c r="H2601" i="50" s="1"/>
  <c r="H2599" i="50" s="1"/>
  <c r="C579" i="50"/>
  <c r="D415" i="50"/>
  <c r="G377" i="50"/>
  <c r="C377" i="50" s="1"/>
  <c r="G379" i="50"/>
  <c r="C379" i="50" s="1"/>
  <c r="D2703" i="50"/>
  <c r="D2701" i="50" s="1"/>
  <c r="C2705" i="50"/>
  <c r="C2703" i="50" s="1"/>
  <c r="C2701" i="50" s="1"/>
  <c r="C1607" i="50"/>
  <c r="E1605" i="50"/>
  <c r="E1485" i="50" s="1"/>
  <c r="E1483" i="50" s="1"/>
  <c r="D2490" i="50"/>
  <c r="G2665" i="50"/>
  <c r="G2663" i="50" s="1"/>
  <c r="G1650" i="50"/>
  <c r="D2491" i="50"/>
  <c r="C2493" i="50"/>
  <c r="D2303" i="50"/>
  <c r="D1768" i="50"/>
  <c r="C1770" i="50"/>
  <c r="F1925" i="50"/>
  <c r="F1923" i="50" s="1"/>
  <c r="F1921" i="50" s="1"/>
  <c r="F1919" i="50" s="1"/>
  <c r="F1860" i="50"/>
  <c r="F1858" i="50" s="1"/>
  <c r="F1856" i="50" s="1"/>
  <c r="F1854" i="50" s="1"/>
  <c r="D2103" i="50"/>
  <c r="C2105" i="50"/>
  <c r="H1475" i="50"/>
  <c r="H2662" i="50"/>
  <c r="H2658" i="50" s="1"/>
  <c r="I454" i="50"/>
  <c r="I452" i="50" s="1"/>
  <c r="I448" i="50" s="1"/>
  <c r="I414" i="50"/>
  <c r="G646" i="50"/>
  <c r="G644" i="50" s="1"/>
  <c r="G472" i="50"/>
  <c r="D476" i="50"/>
  <c r="C1284" i="50"/>
  <c r="E415" i="50"/>
  <c r="D2702" i="50"/>
  <c r="D2700" i="50" s="1"/>
  <c r="D488" i="50"/>
  <c r="C490" i="50"/>
  <c r="D371" i="50"/>
  <c r="D2626" i="50"/>
  <c r="D595" i="50"/>
  <c r="C328" i="50"/>
  <c r="D326" i="50"/>
  <c r="C2167" i="50"/>
  <c r="C2514" i="50"/>
  <c r="H2309" i="50"/>
  <c r="H2307" i="50" s="1"/>
  <c r="F1844" i="50"/>
  <c r="C2515" i="50"/>
  <c r="F2305" i="50"/>
  <c r="F420" i="50" s="1"/>
  <c r="F45" i="50" s="1"/>
  <c r="I71" i="50"/>
  <c r="I69" i="50" s="1"/>
  <c r="F419" i="50"/>
  <c r="F44" i="50" s="1"/>
  <c r="G456" i="50"/>
  <c r="E1186" i="50"/>
  <c r="E474" i="50" s="1"/>
  <c r="E434" i="50" s="1"/>
  <c r="E61" i="50" s="1"/>
  <c r="E90" i="50"/>
  <c r="C50" i="50"/>
  <c r="F344" i="50"/>
  <c r="F342" i="50" s="1"/>
  <c r="F242" i="50"/>
  <c r="C1325" i="50"/>
  <c r="D1323" i="50"/>
  <c r="E2527" i="50"/>
  <c r="E2525" i="50" s="1"/>
  <c r="E2523" i="50" s="1"/>
  <c r="E2313" i="50"/>
  <c r="E2311" i="50" s="1"/>
  <c r="E2309" i="50" s="1"/>
  <c r="E2307" i="50" s="1"/>
  <c r="D2694" i="50"/>
  <c r="C2694" i="50" s="1"/>
  <c r="C2696" i="50"/>
  <c r="G2283" i="50"/>
  <c r="C2283" i="50" s="1"/>
  <c r="C2285" i="50"/>
  <c r="F2182" i="50"/>
  <c r="F2180" i="50" s="1"/>
  <c r="F2683" i="50"/>
  <c r="F2679" i="50" s="1"/>
  <c r="F1654" i="50"/>
  <c r="F1652" i="50" s="1"/>
  <c r="F472" i="50"/>
  <c r="C1558" i="50"/>
  <c r="D458" i="50"/>
  <c r="I2674" i="50"/>
  <c r="I2670" i="50" s="1"/>
  <c r="I2668" i="50" s="1"/>
  <c r="I1763" i="50"/>
  <c r="I1761" i="50" s="1"/>
  <c r="I415" i="50"/>
  <c r="C2378" i="50"/>
  <c r="D2316" i="50"/>
  <c r="F2340" i="50"/>
  <c r="F2338" i="50" s="1"/>
  <c r="F2336" i="50" s="1"/>
  <c r="F2334" i="50" s="1"/>
  <c r="F2314" i="50"/>
  <c r="F2312" i="50" s="1"/>
  <c r="F2310" i="50" s="1"/>
  <c r="F2308" i="50" s="1"/>
  <c r="F2296" i="50" s="1"/>
  <c r="C467" i="50"/>
  <c r="D427" i="50"/>
  <c r="D2618" i="50"/>
  <c r="D573" i="50"/>
  <c r="D344" i="50"/>
  <c r="C346" i="50"/>
  <c r="D242" i="50"/>
  <c r="F2619" i="50"/>
  <c r="F2617" i="50" s="1"/>
  <c r="F2615" i="50" s="1"/>
  <c r="F574" i="50"/>
  <c r="F572" i="50" s="1"/>
  <c r="D2634" i="50"/>
  <c r="D620" i="50"/>
  <c r="C622" i="50"/>
  <c r="E2605" i="50"/>
  <c r="E2601" i="50" s="1"/>
  <c r="E2599" i="50" s="1"/>
  <c r="E482" i="50"/>
  <c r="E480" i="50" s="1"/>
  <c r="D561" i="50"/>
  <c r="C563" i="50"/>
  <c r="F2602" i="50"/>
  <c r="F2600" i="50" s="1"/>
  <c r="F2598" i="50" s="1"/>
  <c r="F75" i="50"/>
  <c r="F95" i="50"/>
  <c r="F93" i="50" s="1"/>
  <c r="C93" i="50" s="1"/>
  <c r="E2611" i="50"/>
  <c r="E2609" i="50" s="1"/>
  <c r="E2607" i="50" s="1"/>
  <c r="E558" i="50"/>
  <c r="E556" i="50" s="1"/>
  <c r="C147" i="50"/>
  <c r="D145" i="50"/>
  <c r="D89" i="50" s="1"/>
  <c r="E1484" i="50"/>
  <c r="E1482" i="50" s="1"/>
  <c r="I2665" i="50"/>
  <c r="I2663" i="50" s="1"/>
  <c r="G1323" i="50"/>
  <c r="G1321" i="50" s="1"/>
  <c r="G2651" i="50" s="1"/>
  <c r="G2647" i="50" s="1"/>
  <c r="G2645" i="50" s="1"/>
  <c r="H637" i="50"/>
  <c r="H635" i="50" s="1"/>
  <c r="C376" i="50"/>
  <c r="G57" i="50"/>
  <c r="C599" i="50"/>
  <c r="G418" i="50"/>
  <c r="G43" i="50" s="1"/>
  <c r="I1852" i="50"/>
  <c r="C1852" i="50" s="1"/>
  <c r="I1869" i="50"/>
  <c r="D1655" i="50"/>
  <c r="C1657" i="50"/>
  <c r="F1924" i="50"/>
  <c r="F1922" i="50" s="1"/>
  <c r="F1920" i="50" s="1"/>
  <c r="F1918" i="50" s="1"/>
  <c r="F1859" i="50"/>
  <c r="F1857" i="50" s="1"/>
  <c r="F1855" i="50" s="1"/>
  <c r="F1853" i="50" s="1"/>
  <c r="D1850" i="50"/>
  <c r="C2649" i="50"/>
  <c r="D1765" i="50"/>
  <c r="C1767" i="50"/>
  <c r="I432" i="50"/>
  <c r="I470" i="50"/>
  <c r="I468" i="50" s="1"/>
  <c r="I462" i="50" s="1"/>
  <c r="C1833" i="50"/>
  <c r="C1831" i="50" s="1"/>
  <c r="C1829" i="50" s="1"/>
  <c r="C1827" i="50" s="1"/>
  <c r="C1825" i="50" s="1"/>
  <c r="E1831" i="50"/>
  <c r="E1829" i="50" s="1"/>
  <c r="G1925" i="50"/>
  <c r="G1923" i="50" s="1"/>
  <c r="G1921" i="50" s="1"/>
  <c r="G1919" i="50" s="1"/>
  <c r="G1860" i="50"/>
  <c r="G1858" i="50" s="1"/>
  <c r="G1856" i="50" s="1"/>
  <c r="G1854" i="50" s="1"/>
  <c r="G1844" i="50" s="1"/>
  <c r="C136" i="50"/>
  <c r="D134" i="50"/>
  <c r="D82" i="50"/>
  <c r="H424" i="50"/>
  <c r="I154" i="50"/>
  <c r="I152" i="50" s="1"/>
  <c r="I153" i="50"/>
  <c r="D474" i="50"/>
  <c r="D127" i="50"/>
  <c r="C129" i="50"/>
  <c r="G2605" i="50"/>
  <c r="G2601" i="50" s="1"/>
  <c r="G2599" i="50" s="1"/>
  <c r="G482" i="50"/>
  <c r="G480" i="50" s="1"/>
  <c r="C1929" i="50"/>
  <c r="C2462" i="50"/>
  <c r="C348" i="50"/>
  <c r="C1442" i="50"/>
  <c r="F2605" i="50"/>
  <c r="F2601" i="50" s="1"/>
  <c r="F2599" i="50" s="1"/>
  <c r="D473" i="50"/>
  <c r="D1485" i="50"/>
  <c r="C846" i="50"/>
  <c r="E472" i="50"/>
  <c r="C472" i="50" s="1"/>
  <c r="G419" i="50"/>
  <c r="G44" i="50" s="1"/>
  <c r="E1924" i="50"/>
  <c r="E1922" i="50" s="1"/>
  <c r="E1920" i="50" s="1"/>
  <c r="E1918" i="50" s="1"/>
  <c r="D437" i="50"/>
  <c r="C477" i="50"/>
  <c r="I1485" i="50"/>
  <c r="I1483" i="50" s="1"/>
  <c r="I459" i="50"/>
  <c r="I417" i="50" s="1"/>
  <c r="I42" i="50" s="1"/>
  <c r="I1925" i="50"/>
  <c r="I1923" i="50" s="1"/>
  <c r="I1921" i="50" s="1"/>
  <c r="I1919" i="50" s="1"/>
  <c r="I1860" i="50"/>
  <c r="E1650" i="50"/>
  <c r="C2393" i="50"/>
  <c r="D2387" i="50"/>
  <c r="H1909" i="50"/>
  <c r="H1907" i="50" s="1"/>
  <c r="H1905" i="50" s="1"/>
  <c r="H1851" i="50"/>
  <c r="H1849" i="50" s="1"/>
  <c r="H1847" i="50" s="1"/>
  <c r="H1845" i="50" s="1"/>
  <c r="H2618" i="50"/>
  <c r="H2616" i="50" s="1"/>
  <c r="H2614" i="50" s="1"/>
  <c r="H573" i="50"/>
  <c r="H571" i="50" s="1"/>
  <c r="F471" i="50"/>
  <c r="F469" i="50" s="1"/>
  <c r="F463" i="50" s="1"/>
  <c r="F433" i="50"/>
  <c r="F2185" i="50"/>
  <c r="F2183" i="50" s="1"/>
  <c r="F1851" i="50"/>
  <c r="D2184" i="50"/>
  <c r="C2186" i="50"/>
  <c r="D2430" i="50"/>
  <c r="C2432" i="50"/>
  <c r="F248" i="50"/>
  <c r="F246" i="50" s="1"/>
  <c r="F244" i="50" s="1"/>
  <c r="F57" i="50"/>
  <c r="D1862" i="50"/>
  <c r="D2660" i="50"/>
  <c r="D310" i="50"/>
  <c r="D237" i="50"/>
  <c r="C312" i="50"/>
  <c r="I274" i="50"/>
  <c r="I272" i="50" s="1"/>
  <c r="I270" i="50" s="1"/>
  <c r="I268" i="50" s="1"/>
  <c r="I250" i="50"/>
  <c r="E89" i="50"/>
  <c r="E87" i="50" s="1"/>
  <c r="E85" i="50" s="1"/>
  <c r="E83" i="50" s="1"/>
  <c r="E116" i="50"/>
  <c r="E114" i="50" s="1"/>
  <c r="C278" i="50"/>
  <c r="E276" i="50"/>
  <c r="E460" i="50"/>
  <c r="C535" i="50"/>
  <c r="E489" i="50"/>
  <c r="E487" i="50" s="1"/>
  <c r="F2666" i="50"/>
  <c r="F2664" i="50" s="1"/>
  <c r="F1651" i="50"/>
  <c r="H472" i="50"/>
  <c r="H646" i="50"/>
  <c r="H644" i="50" s="1"/>
  <c r="E2687" i="50"/>
  <c r="E165" i="50"/>
  <c r="E163" i="50" s="1"/>
  <c r="G1843" i="50"/>
  <c r="C2531" i="50"/>
  <c r="E2337" i="50"/>
  <c r="E2335" i="50" s="1"/>
  <c r="E2333" i="50" s="1"/>
  <c r="C1658" i="50"/>
  <c r="G2299" i="50"/>
  <c r="G2297" i="50" s="1"/>
  <c r="C1970" i="50"/>
  <c r="G2314" i="50"/>
  <c r="G2312" i="50" s="1"/>
  <c r="G2310" i="50" s="1"/>
  <c r="G2308" i="50" s="1"/>
  <c r="C1794" i="50"/>
  <c r="C2516" i="50"/>
  <c r="F1473" i="50"/>
  <c r="G2675" i="50"/>
  <c r="G2671" i="50" s="1"/>
  <c r="G2669" i="50" s="1"/>
  <c r="C565" i="50"/>
  <c r="C380" i="50"/>
  <c r="C1487" i="50"/>
  <c r="H32" i="50"/>
  <c r="H2678" i="50"/>
  <c r="G243" i="50"/>
  <c r="G241" i="50" s="1"/>
  <c r="G239" i="50" s="1"/>
  <c r="G235" i="50" s="1"/>
  <c r="H38" i="50"/>
  <c r="G71" i="50"/>
  <c r="G69" i="50" s="1"/>
  <c r="F436" i="50" l="1"/>
  <c r="F63" i="50" s="1"/>
  <c r="D172" i="50"/>
  <c r="E2666" i="50"/>
  <c r="E2664" i="50" s="1"/>
  <c r="D470" i="50"/>
  <c r="D468" i="50" s="1"/>
  <c r="C2189" i="50"/>
  <c r="D81" i="50"/>
  <c r="C597" i="50"/>
  <c r="H1473" i="50"/>
  <c r="G436" i="50"/>
  <c r="G63" i="50" s="1"/>
  <c r="C578" i="50"/>
  <c r="I471" i="50"/>
  <c r="I469" i="50" s="1"/>
  <c r="I463" i="50" s="1"/>
  <c r="H418" i="50"/>
  <c r="H43" i="50" s="1"/>
  <c r="C2263" i="50"/>
  <c r="D2261" i="50"/>
  <c r="D2527" i="50"/>
  <c r="D2525" i="50" s="1"/>
  <c r="C2525" i="50" s="1"/>
  <c r="C2547" i="50"/>
  <c r="C1322" i="50"/>
  <c r="H419" i="50"/>
  <c r="H44" i="50" s="1"/>
  <c r="E418" i="50"/>
  <c r="E43" i="50" s="1"/>
  <c r="D32" i="50"/>
  <c r="C2306" i="50"/>
  <c r="C598" i="50"/>
  <c r="H2651" i="50"/>
  <c r="H2647" i="50" s="1"/>
  <c r="H2645" i="50" s="1"/>
  <c r="I249" i="50"/>
  <c r="I247" i="50" s="1"/>
  <c r="I245" i="50" s="1"/>
  <c r="I233" i="50" s="1"/>
  <c r="I58" i="50"/>
  <c r="D2274" i="50"/>
  <c r="C2276" i="50"/>
  <c r="H31" i="50"/>
  <c r="D453" i="50"/>
  <c r="C89" i="50"/>
  <c r="D57" i="50"/>
  <c r="D87" i="50"/>
  <c r="E1857" i="50"/>
  <c r="E1855" i="50" s="1"/>
  <c r="E1853" i="50" s="1"/>
  <c r="E1843" i="50" s="1"/>
  <c r="E436" i="50"/>
  <c r="E63" i="50" s="1"/>
  <c r="D2683" i="50"/>
  <c r="E1475" i="50"/>
  <c r="E1473" i="50" s="1"/>
  <c r="D2605" i="50"/>
  <c r="C488" i="50"/>
  <c r="D482" i="50"/>
  <c r="E37" i="50"/>
  <c r="E79" i="50"/>
  <c r="E77" i="50" s="1"/>
  <c r="E71" i="50" s="1"/>
  <c r="E69" i="50" s="1"/>
  <c r="C475" i="50"/>
  <c r="D435" i="50"/>
  <c r="D2312" i="50"/>
  <c r="D171" i="50"/>
  <c r="C173" i="50"/>
  <c r="D1652" i="50"/>
  <c r="C1654" i="50"/>
  <c r="E2181" i="50"/>
  <c r="E2179" i="50" s="1"/>
  <c r="F426" i="50"/>
  <c r="D1474" i="50"/>
  <c r="C1482" i="50"/>
  <c r="E250" i="50"/>
  <c r="E274" i="50"/>
  <c r="C276" i="50"/>
  <c r="H49" i="50"/>
  <c r="C424" i="50"/>
  <c r="I59" i="50"/>
  <c r="I1850" i="50"/>
  <c r="I1848" i="50" s="1"/>
  <c r="I1846" i="50" s="1"/>
  <c r="I419" i="50"/>
  <c r="I44" i="50" s="1"/>
  <c r="D439" i="50"/>
  <c r="C2316" i="50"/>
  <c r="E2587" i="50"/>
  <c r="E2683" i="50"/>
  <c r="E2679" i="50" s="1"/>
  <c r="C2589" i="50"/>
  <c r="E2686" i="50"/>
  <c r="E164" i="50"/>
  <c r="E162" i="50" s="1"/>
  <c r="D239" i="50"/>
  <c r="C239" i="50" s="1"/>
  <c r="C241" i="50"/>
  <c r="D487" i="50"/>
  <c r="C489" i="50"/>
  <c r="C29" i="50"/>
  <c r="D59" i="50"/>
  <c r="F437" i="50"/>
  <c r="F64" i="50" s="1"/>
  <c r="G2643" i="50"/>
  <c r="G1472" i="50"/>
  <c r="F2686" i="50"/>
  <c r="H1843" i="50"/>
  <c r="H2656" i="50"/>
  <c r="E646" i="50"/>
  <c r="E644" i="50" s="1"/>
  <c r="G2655" i="50"/>
  <c r="D64" i="50"/>
  <c r="I1867" i="50"/>
  <c r="C1869" i="50"/>
  <c r="D2632" i="50"/>
  <c r="C2634" i="50"/>
  <c r="C90" i="50"/>
  <c r="E88" i="50"/>
  <c r="E86" i="50" s="1"/>
  <c r="E84" i="50" s="1"/>
  <c r="D369" i="50"/>
  <c r="G51" i="50"/>
  <c r="C116" i="50"/>
  <c r="D114" i="50"/>
  <c r="E454" i="50"/>
  <c r="E452" i="50" s="1"/>
  <c r="E448" i="50" s="1"/>
  <c r="E414" i="50"/>
  <c r="D454" i="50"/>
  <c r="D414" i="50"/>
  <c r="C456" i="50"/>
  <c r="D2633" i="50"/>
  <c r="D619" i="50"/>
  <c r="C621" i="50"/>
  <c r="I2487" i="50"/>
  <c r="I2485" i="50" s="1"/>
  <c r="I2661" i="50"/>
  <c r="I2657" i="50" s="1"/>
  <c r="I2655" i="50" s="1"/>
  <c r="C2361" i="50"/>
  <c r="I2341" i="50"/>
  <c r="D152" i="50"/>
  <c r="C152" i="50" s="1"/>
  <c r="C154" i="50"/>
  <c r="D2284" i="50"/>
  <c r="C2284" i="50" s="1"/>
  <c r="C2286" i="50"/>
  <c r="I446" i="50"/>
  <c r="H436" i="50"/>
  <c r="H63" i="50" s="1"/>
  <c r="C145" i="50"/>
  <c r="D143" i="50"/>
  <c r="I39" i="50"/>
  <c r="D2489" i="50"/>
  <c r="C2491" i="50"/>
  <c r="H471" i="50"/>
  <c r="H469" i="50" s="1"/>
  <c r="H463" i="50" s="1"/>
  <c r="H433" i="50"/>
  <c r="E2561" i="50"/>
  <c r="C2563" i="50"/>
  <c r="D353" i="50"/>
  <c r="C353" i="50" s="1"/>
  <c r="C355" i="50"/>
  <c r="E1925" i="50"/>
  <c r="E1860" i="50"/>
  <c r="C1927" i="50"/>
  <c r="C73" i="50"/>
  <c r="C1324" i="50"/>
  <c r="D40" i="50"/>
  <c r="H2342" i="50"/>
  <c r="C2362" i="50"/>
  <c r="E2604" i="50"/>
  <c r="E2600" i="50" s="1"/>
  <c r="E2598" i="50" s="1"/>
  <c r="E481" i="50"/>
  <c r="E479" i="50" s="1"/>
  <c r="C2660" i="50"/>
  <c r="I1475" i="50"/>
  <c r="I1473" i="50" s="1"/>
  <c r="I2662" i="50"/>
  <c r="I2658" i="50" s="1"/>
  <c r="I2656" i="50" s="1"/>
  <c r="E1827" i="50"/>
  <c r="E1825" i="50" s="1"/>
  <c r="E2704" i="50"/>
  <c r="F2665" i="50"/>
  <c r="F2663" i="50" s="1"/>
  <c r="F2655" i="50" s="1"/>
  <c r="F1650" i="50"/>
  <c r="F1472" i="50" s="1"/>
  <c r="F340" i="50"/>
  <c r="F338" i="50" s="1"/>
  <c r="F2674" i="50"/>
  <c r="F2670" i="50" s="1"/>
  <c r="F2668" i="50" s="1"/>
  <c r="D2624" i="50"/>
  <c r="C2626" i="50"/>
  <c r="G2642" i="50"/>
  <c r="G2638" i="50" s="1"/>
  <c r="G2636" i="50" s="1"/>
  <c r="G636" i="50"/>
  <c r="G634" i="50" s="1"/>
  <c r="D1863" i="50"/>
  <c r="I2062" i="50"/>
  <c r="C2064" i="50"/>
  <c r="I52" i="50"/>
  <c r="D51" i="50"/>
  <c r="C426" i="50"/>
  <c r="G2295" i="50"/>
  <c r="C1186" i="50"/>
  <c r="G38" i="50"/>
  <c r="F2656" i="50"/>
  <c r="D1653" i="50"/>
  <c r="C1655" i="50"/>
  <c r="D618" i="50"/>
  <c r="C618" i="50" s="1"/>
  <c r="C620" i="50"/>
  <c r="C310" i="50"/>
  <c r="F431" i="50"/>
  <c r="F429" i="50" s="1"/>
  <c r="F423" i="50" s="1"/>
  <c r="F60" i="50"/>
  <c r="D433" i="50"/>
  <c r="D471" i="50"/>
  <c r="C474" i="50"/>
  <c r="D434" i="50"/>
  <c r="D79" i="50"/>
  <c r="C81" i="50"/>
  <c r="D37" i="50"/>
  <c r="D52" i="50"/>
  <c r="F470" i="50"/>
  <c r="F468" i="50" s="1"/>
  <c r="F462" i="50" s="1"/>
  <c r="F446" i="50" s="1"/>
  <c r="F432" i="50"/>
  <c r="F240" i="50"/>
  <c r="F238" i="50" s="1"/>
  <c r="F234" i="50" s="1"/>
  <c r="F232" i="50" s="1"/>
  <c r="F37" i="50"/>
  <c r="D593" i="50"/>
  <c r="C593" i="50" s="1"/>
  <c r="C595" i="50"/>
  <c r="G470" i="50"/>
  <c r="G468" i="50" s="1"/>
  <c r="G462" i="50" s="1"/>
  <c r="G432" i="50"/>
  <c r="D2301" i="50"/>
  <c r="C2303" i="50"/>
  <c r="G371" i="50"/>
  <c r="G369" i="50" s="1"/>
  <c r="G2683" i="50"/>
  <c r="G2679" i="50" s="1"/>
  <c r="G2687" i="50"/>
  <c r="D1856" i="50"/>
  <c r="D270" i="50"/>
  <c r="F249" i="50"/>
  <c r="F247" i="50" s="1"/>
  <c r="F245" i="50" s="1"/>
  <c r="F233" i="50" s="1"/>
  <c r="F58" i="50"/>
  <c r="D341" i="50"/>
  <c r="C343" i="50"/>
  <c r="E249" i="50"/>
  <c r="E247" i="50" s="1"/>
  <c r="E245" i="50" s="1"/>
  <c r="E233" i="50" s="1"/>
  <c r="E58" i="50"/>
  <c r="H248" i="50"/>
  <c r="H246" i="50" s="1"/>
  <c r="H244" i="50" s="1"/>
  <c r="H232" i="50" s="1"/>
  <c r="H57" i="50"/>
  <c r="C2602" i="50"/>
  <c r="F2181" i="50"/>
  <c r="F2179" i="50" s="1"/>
  <c r="F2682" i="50"/>
  <c r="F2678" i="50" s="1"/>
  <c r="C127" i="50"/>
  <c r="C172" i="50"/>
  <c r="D170" i="50"/>
  <c r="E647" i="50"/>
  <c r="E473" i="50"/>
  <c r="C473" i="50" s="1"/>
  <c r="C649" i="50"/>
  <c r="H455" i="50"/>
  <c r="H453" i="50" s="1"/>
  <c r="H449" i="50" s="1"/>
  <c r="H415" i="50"/>
  <c r="D2058" i="50"/>
  <c r="I341" i="50"/>
  <c r="I339" i="50" s="1"/>
  <c r="I2675" i="50"/>
  <c r="I2671" i="50" s="1"/>
  <c r="I2669" i="50" s="1"/>
  <c r="C2659" i="50"/>
  <c r="I1920" i="50"/>
  <c r="I1918" i="50" s="1"/>
  <c r="C466" i="50"/>
  <c r="E2651" i="50"/>
  <c r="E2647" i="50" s="1"/>
  <c r="E2645" i="50" s="1"/>
  <c r="E112" i="50"/>
  <c r="E110" i="50" s="1"/>
  <c r="D235" i="50"/>
  <c r="C237" i="50"/>
  <c r="D1483" i="50"/>
  <c r="C1485" i="50"/>
  <c r="D2616" i="50"/>
  <c r="C2618" i="50"/>
  <c r="C476" i="50"/>
  <c r="D1766" i="50"/>
  <c r="C1768" i="50"/>
  <c r="G2612" i="50"/>
  <c r="G2610" i="50" s="1"/>
  <c r="G2608" i="50" s="1"/>
  <c r="G559" i="50"/>
  <c r="G557" i="50" s="1"/>
  <c r="D644" i="50"/>
  <c r="C646" i="50"/>
  <c r="D273" i="50"/>
  <c r="C275" i="50"/>
  <c r="I60" i="50"/>
  <c r="I56" i="50" s="1"/>
  <c r="I54" i="50" s="1"/>
  <c r="H432" i="50"/>
  <c r="H470" i="50"/>
  <c r="H468" i="50" s="1"/>
  <c r="H462" i="50" s="1"/>
  <c r="F1849" i="50"/>
  <c r="F1847" i="50" s="1"/>
  <c r="F1845" i="50" s="1"/>
  <c r="F1843" i="50" s="1"/>
  <c r="F418" i="50"/>
  <c r="I1858" i="50"/>
  <c r="I1856" i="50" s="1"/>
  <c r="I1854" i="50" s="1"/>
  <c r="I437" i="50"/>
  <c r="I64" i="50" s="1"/>
  <c r="D1848" i="50"/>
  <c r="C1850" i="50"/>
  <c r="D2612" i="50"/>
  <c r="C561" i="50"/>
  <c r="D559" i="50"/>
  <c r="D571" i="50"/>
  <c r="C571" i="50" s="1"/>
  <c r="C573" i="50"/>
  <c r="D416" i="50"/>
  <c r="C458" i="50"/>
  <c r="D1321" i="50"/>
  <c r="C1323" i="50"/>
  <c r="G471" i="50"/>
  <c r="G469" i="50" s="1"/>
  <c r="G433" i="50"/>
  <c r="E2574" i="50"/>
  <c r="C2576" i="50"/>
  <c r="E2675" i="50"/>
  <c r="E2671" i="50" s="1"/>
  <c r="E2669" i="50" s="1"/>
  <c r="C251" i="50"/>
  <c r="D58" i="50"/>
  <c r="D249" i="50"/>
  <c r="C2104" i="50"/>
  <c r="D2102" i="50"/>
  <c r="E2619" i="50"/>
  <c r="E2617" i="50" s="1"/>
  <c r="E2615" i="50" s="1"/>
  <c r="E574" i="50"/>
  <c r="E572" i="50" s="1"/>
  <c r="D2625" i="50"/>
  <c r="C596" i="50"/>
  <c r="D594" i="50"/>
  <c r="C236" i="50"/>
  <c r="D31" i="50"/>
  <c r="G233" i="50"/>
  <c r="F2299" i="50"/>
  <c r="F2297" i="50" s="1"/>
  <c r="F2295" i="50" s="1"/>
  <c r="G437" i="50"/>
  <c r="G64" i="50" s="1"/>
  <c r="E70" i="50"/>
  <c r="H2295" i="50"/>
  <c r="C153" i="50"/>
  <c r="I38" i="50"/>
  <c r="H2642" i="50"/>
  <c r="H2638" i="50" s="1"/>
  <c r="H2636" i="50" s="1"/>
  <c r="H636" i="50"/>
  <c r="H634" i="50" s="1"/>
  <c r="C326" i="50"/>
  <c r="D324" i="50"/>
  <c r="C324" i="50" s="1"/>
  <c r="G455" i="50"/>
  <c r="G453" i="50" s="1"/>
  <c r="G449" i="50" s="1"/>
  <c r="G415" i="50"/>
  <c r="D2619" i="50"/>
  <c r="D574" i="50"/>
  <c r="C576" i="50"/>
  <c r="D2429" i="50"/>
  <c r="D2652" i="50" s="1"/>
  <c r="C2431" i="50"/>
  <c r="D2161" i="50"/>
  <c r="C2161" i="50" s="1"/>
  <c r="C2163" i="50"/>
  <c r="C459" i="50"/>
  <c r="D417" i="50"/>
  <c r="D413" i="50" s="1"/>
  <c r="G421" i="50"/>
  <c r="G46" i="50" s="1"/>
  <c r="G2300" i="50"/>
  <c r="G2298" i="50" s="1"/>
  <c r="G2296" i="50" s="1"/>
  <c r="D2336" i="50"/>
  <c r="D2611" i="50"/>
  <c r="D558" i="50"/>
  <c r="C560" i="50"/>
  <c r="D2298" i="50"/>
  <c r="C309" i="50"/>
  <c r="C370" i="50"/>
  <c r="I248" i="50"/>
  <c r="I246" i="50" s="1"/>
  <c r="I244" i="50" s="1"/>
  <c r="I232" i="50" s="1"/>
  <c r="I57" i="50"/>
  <c r="E470" i="50"/>
  <c r="E468" i="50" s="1"/>
  <c r="E462" i="50" s="1"/>
  <c r="E432" i="50"/>
  <c r="D342" i="50"/>
  <c r="D2674" i="50" s="1"/>
  <c r="C344" i="50"/>
  <c r="G454" i="50"/>
  <c r="G452" i="50" s="1"/>
  <c r="G448" i="50" s="1"/>
  <c r="G446" i="50" s="1"/>
  <c r="G414" i="50"/>
  <c r="E40" i="50"/>
  <c r="H37" i="50"/>
  <c r="H79" i="50"/>
  <c r="H77" i="50" s="1"/>
  <c r="H71" i="50" s="1"/>
  <c r="H69" i="50" s="1"/>
  <c r="D2260" i="50"/>
  <c r="C2262" i="50"/>
  <c r="D323" i="50"/>
  <c r="C323" i="50" s="1"/>
  <c r="C325" i="50"/>
  <c r="E2304" i="50"/>
  <c r="E2492" i="50"/>
  <c r="C2494" i="50"/>
  <c r="G427" i="50"/>
  <c r="C427" i="50" s="1"/>
  <c r="G463" i="50"/>
  <c r="C2166" i="50"/>
  <c r="E2164" i="50"/>
  <c r="D1789" i="50"/>
  <c r="C1789" i="50" s="1"/>
  <c r="C1791" i="50"/>
  <c r="C368" i="50"/>
  <c r="D362" i="50"/>
  <c r="F2642" i="50"/>
  <c r="F2638" i="50" s="1"/>
  <c r="F2636" i="50" s="1"/>
  <c r="I2643" i="50"/>
  <c r="I2639" i="50" s="1"/>
  <c r="I2637" i="50" s="1"/>
  <c r="C460" i="50"/>
  <c r="C2305" i="50"/>
  <c r="D2182" i="50"/>
  <c r="C2184" i="50"/>
  <c r="D2428" i="50"/>
  <c r="C2430" i="50"/>
  <c r="C134" i="50"/>
  <c r="D132" i="50"/>
  <c r="E1474" i="50"/>
  <c r="E1472" i="50" s="1"/>
  <c r="F31" i="50"/>
  <c r="C75" i="50"/>
  <c r="D2101" i="50"/>
  <c r="C2103" i="50"/>
  <c r="C1605" i="50"/>
  <c r="E461" i="50"/>
  <c r="C115" i="50"/>
  <c r="D113" i="50"/>
  <c r="H2625" i="50"/>
  <c r="H2623" i="50" s="1"/>
  <c r="H2621" i="50" s="1"/>
  <c r="H594" i="50"/>
  <c r="H592" i="50" s="1"/>
  <c r="D2643" i="50"/>
  <c r="D637" i="50"/>
  <c r="D2526" i="50"/>
  <c r="C2528" i="50"/>
  <c r="F2643" i="50"/>
  <c r="F2639" i="50" s="1"/>
  <c r="F2637" i="50" s="1"/>
  <c r="F637" i="50"/>
  <c r="F635" i="50" s="1"/>
  <c r="F413" i="50"/>
  <c r="F411" i="50" s="1"/>
  <c r="F407" i="50" s="1"/>
  <c r="F405" i="50" s="1"/>
  <c r="F40" i="50"/>
  <c r="F36" i="50" s="1"/>
  <c r="F34" i="50" s="1"/>
  <c r="F28" i="50" s="1"/>
  <c r="H414" i="50"/>
  <c r="H454" i="50"/>
  <c r="H452" i="50" s="1"/>
  <c r="H448" i="50" s="1"/>
  <c r="H446" i="50" s="1"/>
  <c r="D1924" i="50"/>
  <c r="C1926" i="50"/>
  <c r="D1859" i="50"/>
  <c r="D436" i="50" s="1"/>
  <c r="C420" i="50"/>
  <c r="D45" i="50"/>
  <c r="C45" i="50" s="1"/>
  <c r="I455" i="50"/>
  <c r="I453" i="50" s="1"/>
  <c r="I449" i="50" s="1"/>
  <c r="I447" i="50" s="1"/>
  <c r="E2295" i="50"/>
  <c r="C95" i="50"/>
  <c r="F71" i="50"/>
  <c r="F69" i="50" s="1"/>
  <c r="G637" i="50"/>
  <c r="G635" i="50" s="1"/>
  <c r="C2387" i="50"/>
  <c r="D2377" i="50"/>
  <c r="D38" i="50"/>
  <c r="C82" i="50"/>
  <c r="D80" i="50"/>
  <c r="D1763" i="50"/>
  <c r="C1765" i="50"/>
  <c r="D2185" i="50"/>
  <c r="C2187" i="50"/>
  <c r="D1851" i="50"/>
  <c r="D240" i="50"/>
  <c r="C242" i="50"/>
  <c r="I40" i="50"/>
  <c r="D2488" i="50"/>
  <c r="D86" i="50"/>
  <c r="C88" i="50"/>
  <c r="E2588" i="50"/>
  <c r="E2682" i="50" s="1"/>
  <c r="E2678" i="50" s="1"/>
  <c r="C2590" i="50"/>
  <c r="C421" i="50"/>
  <c r="D46" i="50"/>
  <c r="D2063" i="50"/>
  <c r="C2065" i="50"/>
  <c r="G2639" i="50"/>
  <c r="G2637" i="50" s="1"/>
  <c r="C2641" i="50"/>
  <c r="I1868" i="50"/>
  <c r="C1870" i="50"/>
  <c r="I1851" i="50"/>
  <c r="C2640" i="50"/>
  <c r="C32" i="50"/>
  <c r="F447" i="50"/>
  <c r="C1484" i="50"/>
  <c r="C369" i="50" l="1"/>
  <c r="F56" i="50"/>
  <c r="F54" i="50" s="1"/>
  <c r="F48" i="50" s="1"/>
  <c r="C371" i="50"/>
  <c r="D2523" i="50"/>
  <c r="C2523" i="50" s="1"/>
  <c r="D2259" i="50"/>
  <c r="C2261" i="50"/>
  <c r="F26" i="50"/>
  <c r="D307" i="50"/>
  <c r="C307" i="50" s="1"/>
  <c r="D2272" i="50"/>
  <c r="C2272" i="50" s="1"/>
  <c r="C2274" i="50"/>
  <c r="C46" i="50"/>
  <c r="I413" i="50"/>
  <c r="I411" i="50" s="1"/>
  <c r="I407" i="50" s="1"/>
  <c r="C2527" i="50"/>
  <c r="D2670" i="50"/>
  <c r="C2674" i="50"/>
  <c r="D2648" i="50"/>
  <c r="D63" i="50"/>
  <c r="D2315" i="50"/>
  <c r="C2377" i="50"/>
  <c r="D2337" i="50"/>
  <c r="D1922" i="50"/>
  <c r="C1924" i="50"/>
  <c r="E1923" i="50"/>
  <c r="C1925" i="50"/>
  <c r="E272" i="50"/>
  <c r="E2642" i="50" s="1"/>
  <c r="E2638" i="50" s="1"/>
  <c r="E2636" i="50" s="1"/>
  <c r="C274" i="50"/>
  <c r="D449" i="50"/>
  <c r="C38" i="50"/>
  <c r="G52" i="50"/>
  <c r="G412" i="50"/>
  <c r="G410" i="50" s="1"/>
  <c r="G406" i="50" s="1"/>
  <c r="G404" i="50" s="1"/>
  <c r="G39" i="50"/>
  <c r="G35" i="50" s="1"/>
  <c r="G33" i="50" s="1"/>
  <c r="G27" i="50" s="1"/>
  <c r="D557" i="50"/>
  <c r="C557" i="50" s="1"/>
  <c r="C559" i="50"/>
  <c r="D2614" i="50"/>
  <c r="C2614" i="50" s="1"/>
  <c r="C2616" i="50"/>
  <c r="D2622" i="50"/>
  <c r="C2622" i="50" s="1"/>
  <c r="C2624" i="50"/>
  <c r="E1858" i="50"/>
  <c r="E437" i="50"/>
  <c r="C1860" i="50"/>
  <c r="C143" i="50"/>
  <c r="D141" i="50"/>
  <c r="D2601" i="50"/>
  <c r="D308" i="50"/>
  <c r="C308" i="50" s="1"/>
  <c r="I36" i="50"/>
  <c r="I34" i="50" s="1"/>
  <c r="I28" i="50" s="1"/>
  <c r="C31" i="50"/>
  <c r="I431" i="50"/>
  <c r="I429" i="50" s="1"/>
  <c r="I423" i="50" s="1"/>
  <c r="I405" i="50" s="1"/>
  <c r="D2099" i="50"/>
  <c r="C2099" i="50" s="1"/>
  <c r="C2101" i="50"/>
  <c r="C58" i="50"/>
  <c r="D1650" i="50"/>
  <c r="C1650" i="50" s="1"/>
  <c r="C1652" i="50"/>
  <c r="D2639" i="50"/>
  <c r="D78" i="50"/>
  <c r="C80" i="50"/>
  <c r="D635" i="50"/>
  <c r="D247" i="50"/>
  <c r="C249" i="50"/>
  <c r="H59" i="50"/>
  <c r="H55" i="50" s="1"/>
  <c r="H53" i="50" s="1"/>
  <c r="H47" i="50" s="1"/>
  <c r="H430" i="50"/>
  <c r="H428" i="50" s="1"/>
  <c r="H422" i="50" s="1"/>
  <c r="C170" i="50"/>
  <c r="D164" i="50"/>
  <c r="I2339" i="50"/>
  <c r="I2313" i="50"/>
  <c r="C2341" i="50"/>
  <c r="D112" i="50"/>
  <c r="C114" i="50"/>
  <c r="C49" i="50"/>
  <c r="D480" i="50"/>
  <c r="C480" i="50" s="1"/>
  <c r="C482" i="50"/>
  <c r="C57" i="50"/>
  <c r="I1849" i="50"/>
  <c r="I1847" i="50" s="1"/>
  <c r="I1845" i="50" s="1"/>
  <c r="I1843" i="50" s="1"/>
  <c r="I418" i="50"/>
  <c r="D84" i="50"/>
  <c r="C84" i="50" s="1"/>
  <c r="C86" i="50"/>
  <c r="D2524" i="50"/>
  <c r="C2524" i="50" s="1"/>
  <c r="C2526" i="50"/>
  <c r="D2180" i="50"/>
  <c r="C2180" i="50" s="1"/>
  <c r="C2182" i="50"/>
  <c r="E2162" i="50"/>
  <c r="C2164" i="50"/>
  <c r="C417" i="50"/>
  <c r="D42" i="50"/>
  <c r="C42" i="50" s="1"/>
  <c r="C416" i="50"/>
  <c r="D41" i="50"/>
  <c r="C41" i="50" s="1"/>
  <c r="E645" i="50"/>
  <c r="C647" i="50"/>
  <c r="D1854" i="50"/>
  <c r="F430" i="50"/>
  <c r="F428" i="50" s="1"/>
  <c r="F59" i="50"/>
  <c r="F55" i="50" s="1"/>
  <c r="F53" i="50" s="1"/>
  <c r="D2487" i="50"/>
  <c r="I1865" i="50"/>
  <c r="I2605" i="50"/>
  <c r="I2601" i="50" s="1"/>
  <c r="I2599" i="50" s="1"/>
  <c r="C1867" i="50"/>
  <c r="D85" i="50"/>
  <c r="C87" i="50"/>
  <c r="E446" i="50"/>
  <c r="D1857" i="50"/>
  <c r="C1859" i="50"/>
  <c r="E419" i="50"/>
  <c r="C461" i="50"/>
  <c r="E455" i="50"/>
  <c r="D2100" i="50"/>
  <c r="C2102" i="50"/>
  <c r="D2675" i="50"/>
  <c r="D1764" i="50"/>
  <c r="C1766" i="50"/>
  <c r="E471" i="50"/>
  <c r="E469" i="50" s="1"/>
  <c r="E463" i="50" s="1"/>
  <c r="E433" i="50"/>
  <c r="D60" i="50"/>
  <c r="D431" i="50"/>
  <c r="E39" i="50"/>
  <c r="E35" i="50" s="1"/>
  <c r="E33" i="50" s="1"/>
  <c r="E27" i="50" s="1"/>
  <c r="E412" i="50"/>
  <c r="E410" i="50" s="1"/>
  <c r="E406" i="50" s="1"/>
  <c r="I1866" i="50"/>
  <c r="C1868" i="50"/>
  <c r="D1761" i="50"/>
  <c r="C1761" i="50" s="1"/>
  <c r="C1763" i="50"/>
  <c r="E2586" i="50"/>
  <c r="C2588" i="50"/>
  <c r="D2426" i="50"/>
  <c r="C2428" i="50"/>
  <c r="D2258" i="50"/>
  <c r="C2258" i="50" s="1"/>
  <c r="C2260" i="50"/>
  <c r="C1321" i="50"/>
  <c r="D1315" i="50"/>
  <c r="F43" i="50"/>
  <c r="F35" i="50" s="1"/>
  <c r="F33" i="50" s="1"/>
  <c r="F27" i="50" s="1"/>
  <c r="F412" i="50"/>
  <c r="F410" i="50" s="1"/>
  <c r="F406" i="50" s="1"/>
  <c r="C471" i="50"/>
  <c r="D469" i="50"/>
  <c r="D452" i="50"/>
  <c r="C454" i="50"/>
  <c r="D2630" i="50"/>
  <c r="C2630" i="50" s="1"/>
  <c r="C2632" i="50"/>
  <c r="D2604" i="50"/>
  <c r="D481" i="50"/>
  <c r="C487" i="50"/>
  <c r="D2183" i="50"/>
  <c r="C2185" i="50"/>
  <c r="D2334" i="50"/>
  <c r="G413" i="50"/>
  <c r="G411" i="50" s="1"/>
  <c r="G407" i="50" s="1"/>
  <c r="G40" i="50"/>
  <c r="G36" i="50" s="1"/>
  <c r="G34" i="50" s="1"/>
  <c r="G28" i="50" s="1"/>
  <c r="D268" i="50"/>
  <c r="I2060" i="50"/>
  <c r="I2652" i="50"/>
  <c r="I2648" i="50" s="1"/>
  <c r="I2646" i="50" s="1"/>
  <c r="C2062" i="50"/>
  <c r="H60" i="50"/>
  <c r="D39" i="50"/>
  <c r="C414" i="50"/>
  <c r="F422" i="50"/>
  <c r="F51" i="50"/>
  <c r="F47" i="50" s="1"/>
  <c r="C435" i="50"/>
  <c r="D62" i="50"/>
  <c r="C62" i="50" s="1"/>
  <c r="G447" i="50"/>
  <c r="H447" i="50"/>
  <c r="I1844" i="50"/>
  <c r="C113" i="50"/>
  <c r="D111" i="50"/>
  <c r="C111" i="50" s="1"/>
  <c r="D360" i="50"/>
  <c r="C362" i="50"/>
  <c r="D2617" i="50"/>
  <c r="C2619" i="50"/>
  <c r="C2625" i="50"/>
  <c r="D2623" i="50"/>
  <c r="H40" i="50"/>
  <c r="H36" i="50" s="1"/>
  <c r="H34" i="50" s="1"/>
  <c r="H28" i="50" s="1"/>
  <c r="H413" i="50"/>
  <c r="H411" i="50" s="1"/>
  <c r="H407" i="50" s="1"/>
  <c r="C434" i="50"/>
  <c r="D61" i="50"/>
  <c r="C61" i="50" s="1"/>
  <c r="D2666" i="50"/>
  <c r="D1651" i="50"/>
  <c r="C1651" i="50" s="1"/>
  <c r="C1653" i="50"/>
  <c r="E2702" i="50"/>
  <c r="E2700" i="50" s="1"/>
  <c r="C2704" i="50"/>
  <c r="C2702" i="50" s="1"/>
  <c r="C2700" i="50" s="1"/>
  <c r="D411" i="50"/>
  <c r="E2559" i="50"/>
  <c r="C2559" i="50" s="1"/>
  <c r="C2561" i="50"/>
  <c r="C1474" i="50"/>
  <c r="D2310" i="50"/>
  <c r="C2683" i="50"/>
  <c r="D2679" i="50"/>
  <c r="C2679" i="50" s="1"/>
  <c r="D1849" i="50"/>
  <c r="C1851" i="50"/>
  <c r="D418" i="50"/>
  <c r="D412" i="50" s="1"/>
  <c r="D130" i="50"/>
  <c r="D2662" i="50" s="1"/>
  <c r="C132" i="50"/>
  <c r="E430" i="50"/>
  <c r="E428" i="50" s="1"/>
  <c r="E422" i="50" s="1"/>
  <c r="E59" i="50"/>
  <c r="C2611" i="50"/>
  <c r="D2609" i="50"/>
  <c r="C574" i="50"/>
  <c r="D572" i="50"/>
  <c r="C572" i="50" s="1"/>
  <c r="G431" i="50"/>
  <c r="G429" i="50" s="1"/>
  <c r="G423" i="50" s="1"/>
  <c r="G60" i="50"/>
  <c r="G56" i="50" s="1"/>
  <c r="G54" i="50" s="1"/>
  <c r="C1848" i="50"/>
  <c r="D1846" i="50"/>
  <c r="D2642" i="50"/>
  <c r="C644" i="50"/>
  <c r="D636" i="50"/>
  <c r="C235" i="50"/>
  <c r="D77" i="50"/>
  <c r="C79" i="50"/>
  <c r="D2631" i="50"/>
  <c r="C2633" i="50"/>
  <c r="C439" i="50"/>
  <c r="D66" i="50"/>
  <c r="C66" i="50" s="1"/>
  <c r="C468" i="50"/>
  <c r="D462" i="50"/>
  <c r="C462" i="50" s="1"/>
  <c r="I48" i="50"/>
  <c r="C415" i="50"/>
  <c r="D2661" i="50"/>
  <c r="C2063" i="50"/>
  <c r="D2061" i="50"/>
  <c r="D2651" i="50" s="1"/>
  <c r="D238" i="50"/>
  <c r="C240" i="50"/>
  <c r="H412" i="50"/>
  <c r="H410" i="50" s="1"/>
  <c r="H406" i="50" s="1"/>
  <c r="H404" i="50" s="1"/>
  <c r="H39" i="50"/>
  <c r="H35" i="50" s="1"/>
  <c r="H33" i="50" s="1"/>
  <c r="H27" i="50" s="1"/>
  <c r="H25" i="50" s="1"/>
  <c r="E2302" i="50"/>
  <c r="C2304" i="50"/>
  <c r="D340" i="50"/>
  <c r="C342" i="50"/>
  <c r="D556" i="50"/>
  <c r="C556" i="50" s="1"/>
  <c r="C558" i="50"/>
  <c r="D592" i="50"/>
  <c r="C592" i="50" s="1"/>
  <c r="C594" i="50"/>
  <c r="E2572" i="50"/>
  <c r="C2572" i="50" s="1"/>
  <c r="C2574" i="50"/>
  <c r="D339" i="50"/>
  <c r="C339" i="50" s="1"/>
  <c r="C341" i="50"/>
  <c r="G430" i="50"/>
  <c r="G428" i="50" s="1"/>
  <c r="G422" i="50" s="1"/>
  <c r="G59" i="50"/>
  <c r="G55" i="50" s="1"/>
  <c r="G53" i="50" s="1"/>
  <c r="G47" i="50" s="1"/>
  <c r="D617" i="50"/>
  <c r="C617" i="50" s="1"/>
  <c r="C619" i="50"/>
  <c r="E636" i="50"/>
  <c r="E634" i="50" s="1"/>
  <c r="D2687" i="50"/>
  <c r="C2687" i="50" s="1"/>
  <c r="C171" i="50"/>
  <c r="D165" i="50"/>
  <c r="C432" i="50"/>
  <c r="C470" i="50"/>
  <c r="E2490" i="50"/>
  <c r="C2492" i="50"/>
  <c r="D2427" i="50"/>
  <c r="C2429" i="50"/>
  <c r="D2610" i="50"/>
  <c r="C2612" i="50"/>
  <c r="C273" i="50"/>
  <c r="D271" i="50"/>
  <c r="C1483" i="50"/>
  <c r="D1475" i="50"/>
  <c r="D2299" i="50"/>
  <c r="C2301" i="50"/>
  <c r="C37" i="50"/>
  <c r="C51" i="50"/>
  <c r="H2340" i="50"/>
  <c r="H2314" i="50"/>
  <c r="C2342" i="50"/>
  <c r="E2585" i="50"/>
  <c r="C2585" i="50" s="1"/>
  <c r="C2587" i="50"/>
  <c r="E57" i="50"/>
  <c r="E248" i="50"/>
  <c r="C250" i="50"/>
  <c r="D430" i="50"/>
  <c r="F404" i="50" l="1"/>
  <c r="D55" i="50"/>
  <c r="I26" i="50"/>
  <c r="C59" i="50"/>
  <c r="D1472" i="50"/>
  <c r="C1472" i="50" s="1"/>
  <c r="F25" i="50"/>
  <c r="G48" i="50"/>
  <c r="G26" i="50" s="1"/>
  <c r="D2257" i="50"/>
  <c r="C2257" i="50" s="1"/>
  <c r="C2259" i="50"/>
  <c r="D2658" i="50"/>
  <c r="C2427" i="50"/>
  <c r="D2425" i="50"/>
  <c r="C2425" i="50" s="1"/>
  <c r="D429" i="50"/>
  <c r="E44" i="50"/>
  <c r="C419" i="50"/>
  <c r="E413" i="50"/>
  <c r="C164" i="50"/>
  <c r="D162" i="50"/>
  <c r="C162" i="50" s="1"/>
  <c r="E1856" i="50"/>
  <c r="C1858" i="50"/>
  <c r="C1922" i="50"/>
  <c r="D1920" i="50"/>
  <c r="D634" i="50"/>
  <c r="C634" i="50" s="1"/>
  <c r="C636" i="50"/>
  <c r="D2600" i="50"/>
  <c r="D2608" i="50"/>
  <c r="C2608" i="50" s="1"/>
  <c r="C2610" i="50"/>
  <c r="D479" i="50"/>
  <c r="C479" i="50" s="1"/>
  <c r="C481" i="50"/>
  <c r="E453" i="50"/>
  <c r="C455" i="50"/>
  <c r="I2311" i="50"/>
  <c r="C2313" i="50"/>
  <c r="I436" i="50"/>
  <c r="C78" i="50"/>
  <c r="D72" i="50"/>
  <c r="E404" i="50"/>
  <c r="I2337" i="50"/>
  <c r="C2337" i="50" s="1"/>
  <c r="C2339" i="50"/>
  <c r="D2637" i="50"/>
  <c r="E64" i="50"/>
  <c r="C437" i="50"/>
  <c r="D2668" i="50"/>
  <c r="C2668" i="50" s="1"/>
  <c r="C2670" i="50"/>
  <c r="H2338" i="50"/>
  <c r="C2340" i="50"/>
  <c r="D2657" i="50"/>
  <c r="D2098" i="50"/>
  <c r="C2100" i="50"/>
  <c r="D83" i="50"/>
  <c r="C83" i="50" s="1"/>
  <c r="C85" i="50"/>
  <c r="I43" i="50"/>
  <c r="I35" i="50" s="1"/>
  <c r="I33" i="50" s="1"/>
  <c r="I27" i="50" s="1"/>
  <c r="I412" i="50"/>
  <c r="I410" i="50" s="1"/>
  <c r="I406" i="50" s="1"/>
  <c r="D2486" i="50"/>
  <c r="G25" i="50"/>
  <c r="C2652" i="50"/>
  <c r="C2675" i="50"/>
  <c r="D2671" i="50"/>
  <c r="D110" i="50"/>
  <c r="C110" i="50" s="1"/>
  <c r="C112" i="50"/>
  <c r="C2605" i="50"/>
  <c r="D2335" i="50"/>
  <c r="D338" i="50"/>
  <c r="C338" i="50" s="1"/>
  <c r="C340" i="50"/>
  <c r="D2621" i="50"/>
  <c r="C2621" i="50" s="1"/>
  <c r="C2623" i="50"/>
  <c r="H2312" i="50"/>
  <c r="H437" i="50"/>
  <c r="C2314" i="50"/>
  <c r="C2651" i="50"/>
  <c r="D2647" i="50"/>
  <c r="E1921" i="50"/>
  <c r="C1923" i="50"/>
  <c r="C238" i="50"/>
  <c r="D234" i="50"/>
  <c r="D2599" i="50"/>
  <c r="C2599" i="50" s="1"/>
  <c r="C2601" i="50"/>
  <c r="C39" i="50"/>
  <c r="C40" i="50"/>
  <c r="D2308" i="50"/>
  <c r="D2181" i="50"/>
  <c r="C2183" i="50"/>
  <c r="D2682" i="50"/>
  <c r="D2059" i="50"/>
  <c r="C2061" i="50"/>
  <c r="D410" i="50"/>
  <c r="C469" i="50"/>
  <c r="D463" i="50"/>
  <c r="C463" i="50" s="1"/>
  <c r="D447" i="50"/>
  <c r="G405" i="50"/>
  <c r="D56" i="50"/>
  <c r="C52" i="50"/>
  <c r="D2638" i="50"/>
  <c r="I1863" i="50"/>
  <c r="C1863" i="50" s="1"/>
  <c r="C1865" i="50"/>
  <c r="D2607" i="50"/>
  <c r="C2607" i="50" s="1"/>
  <c r="C2609" i="50"/>
  <c r="E2643" i="50"/>
  <c r="E637" i="50"/>
  <c r="C645" i="50"/>
  <c r="D2646" i="50"/>
  <c r="C2646" i="50" s="1"/>
  <c r="C2648" i="50"/>
  <c r="C271" i="50"/>
  <c r="D269" i="50"/>
  <c r="C269" i="50" s="1"/>
  <c r="D2664" i="50"/>
  <c r="C2664" i="50" s="1"/>
  <c r="C2666" i="50"/>
  <c r="I1864" i="50"/>
  <c r="C1866" i="50"/>
  <c r="I2604" i="50"/>
  <c r="I2600" i="50" s="1"/>
  <c r="I2598" i="50" s="1"/>
  <c r="D163" i="50"/>
  <c r="C163" i="50" s="1"/>
  <c r="C165" i="50"/>
  <c r="D2629" i="50"/>
  <c r="C2629" i="50" s="1"/>
  <c r="C2631" i="50"/>
  <c r="D1762" i="50"/>
  <c r="C1762" i="50" s="1"/>
  <c r="C1764" i="50"/>
  <c r="D2297" i="50"/>
  <c r="C2299" i="50"/>
  <c r="D2615" i="50"/>
  <c r="C2615" i="50" s="1"/>
  <c r="C2617" i="50"/>
  <c r="D448" i="50"/>
  <c r="C452" i="50"/>
  <c r="E2584" i="50"/>
  <c r="C2584" i="50" s="1"/>
  <c r="C2586" i="50"/>
  <c r="E431" i="50"/>
  <c r="E429" i="50" s="1"/>
  <c r="E423" i="50" s="1"/>
  <c r="E60" i="50"/>
  <c r="E56" i="50" s="1"/>
  <c r="E54" i="50" s="1"/>
  <c r="E48" i="50" s="1"/>
  <c r="C2315" i="50"/>
  <c r="D438" i="50"/>
  <c r="D428" i="50" s="1"/>
  <c r="D2309" i="50"/>
  <c r="E55" i="50"/>
  <c r="E53" i="50" s="1"/>
  <c r="E47" i="50" s="1"/>
  <c r="E25" i="50" s="1"/>
  <c r="D128" i="50"/>
  <c r="C130" i="50"/>
  <c r="D2424" i="50"/>
  <c r="C2424" i="50" s="1"/>
  <c r="C2426" i="50"/>
  <c r="I2058" i="50"/>
  <c r="C2058" i="50" s="1"/>
  <c r="C2060" i="50"/>
  <c r="C77" i="50"/>
  <c r="D71" i="50"/>
  <c r="D1313" i="50"/>
  <c r="C1313" i="50" s="1"/>
  <c r="C1315" i="50"/>
  <c r="D139" i="50"/>
  <c r="C141" i="50"/>
  <c r="D245" i="50"/>
  <c r="C247" i="50"/>
  <c r="E270" i="50"/>
  <c r="C272" i="50"/>
  <c r="D358" i="50"/>
  <c r="C360" i="50"/>
  <c r="D1473" i="50"/>
  <c r="C1473" i="50" s="1"/>
  <c r="C1475" i="50"/>
  <c r="D1847" i="50"/>
  <c r="C1849" i="50"/>
  <c r="E246" i="50"/>
  <c r="C248" i="50"/>
  <c r="E2488" i="50"/>
  <c r="E2489" i="50"/>
  <c r="E2662" i="50"/>
  <c r="E2658" i="50" s="1"/>
  <c r="E2656" i="50" s="1"/>
  <c r="C2490" i="50"/>
  <c r="E2300" i="50"/>
  <c r="C2302" i="50"/>
  <c r="D1844" i="50"/>
  <c r="C1846" i="50"/>
  <c r="C418" i="50"/>
  <c r="D43" i="50"/>
  <c r="D407" i="50"/>
  <c r="C1857" i="50"/>
  <c r="D1855" i="50"/>
  <c r="D2485" i="50"/>
  <c r="E2160" i="50"/>
  <c r="E2665" i="50"/>
  <c r="E2663" i="50" s="1"/>
  <c r="C2162" i="50"/>
  <c r="C433" i="50"/>
  <c r="D2686" i="50"/>
  <c r="C2686" i="50" s="1"/>
  <c r="D2665" i="50"/>
  <c r="D36" i="50"/>
  <c r="C60" i="50" l="1"/>
  <c r="C2604" i="50"/>
  <c r="C2662" i="50"/>
  <c r="D422" i="50"/>
  <c r="C1855" i="50"/>
  <c r="D1853" i="50"/>
  <c r="C1853" i="50" s="1"/>
  <c r="E2487" i="50"/>
  <c r="E2661" i="50"/>
  <c r="C2489" i="50"/>
  <c r="D2179" i="50"/>
  <c r="C2179" i="50" s="1"/>
  <c r="C2181" i="50"/>
  <c r="D2333" i="50"/>
  <c r="E1854" i="50"/>
  <c r="C1856" i="50"/>
  <c r="C448" i="50"/>
  <c r="D446" i="50"/>
  <c r="C446" i="50" s="1"/>
  <c r="D2656" i="50"/>
  <c r="C2656" i="50" s="1"/>
  <c r="C2658" i="50"/>
  <c r="E2486" i="50"/>
  <c r="C2486" i="50" s="1"/>
  <c r="C2488" i="50"/>
  <c r="I1862" i="50"/>
  <c r="C1862" i="50" s="1"/>
  <c r="C1864" i="50"/>
  <c r="E449" i="50"/>
  <c r="C453" i="50"/>
  <c r="E268" i="50"/>
  <c r="C268" i="50" s="1"/>
  <c r="C270" i="50"/>
  <c r="C2682" i="50"/>
  <c r="D2678" i="50"/>
  <c r="C2678" i="50" s="1"/>
  <c r="D232" i="50"/>
  <c r="C234" i="50"/>
  <c r="I2309" i="50"/>
  <c r="I2307" i="50" s="1"/>
  <c r="I2295" i="50" s="1"/>
  <c r="C2311" i="50"/>
  <c r="E2298" i="50"/>
  <c r="C2300" i="50"/>
  <c r="E2639" i="50"/>
  <c r="D2057" i="50"/>
  <c r="C2057" i="50" s="1"/>
  <c r="C2059" i="50"/>
  <c r="C1920" i="50"/>
  <c r="D1918" i="50"/>
  <c r="C1918" i="50" s="1"/>
  <c r="E2098" i="50"/>
  <c r="C2160" i="50"/>
  <c r="E635" i="50"/>
  <c r="C635" i="50" s="1"/>
  <c r="C637" i="50"/>
  <c r="I63" i="50"/>
  <c r="I430" i="50"/>
  <c r="C436" i="50"/>
  <c r="D54" i="50"/>
  <c r="C412" i="50"/>
  <c r="D69" i="50"/>
  <c r="C69" i="50" s="1"/>
  <c r="C71" i="50"/>
  <c r="H2310" i="50"/>
  <c r="C2312" i="50"/>
  <c r="H2336" i="50"/>
  <c r="H2643" i="50"/>
  <c r="H2639" i="50" s="1"/>
  <c r="H2637" i="50" s="1"/>
  <c r="C2338" i="50"/>
  <c r="D1845" i="50"/>
  <c r="C1847" i="50"/>
  <c r="H64" i="50"/>
  <c r="H56" i="50" s="1"/>
  <c r="H54" i="50" s="1"/>
  <c r="H48" i="50" s="1"/>
  <c r="H26" i="50" s="1"/>
  <c r="H431" i="50"/>
  <c r="H429" i="50" s="1"/>
  <c r="H423" i="50" s="1"/>
  <c r="H405" i="50" s="1"/>
  <c r="D2598" i="50"/>
  <c r="C2598" i="50" s="1"/>
  <c r="C2600" i="50"/>
  <c r="C44" i="50"/>
  <c r="E36" i="50"/>
  <c r="E34" i="50" s="1"/>
  <c r="E28" i="50" s="1"/>
  <c r="E26" i="50" s="1"/>
  <c r="C358" i="50"/>
  <c r="D356" i="50"/>
  <c r="C410" i="50"/>
  <c r="D406" i="50"/>
  <c r="C72" i="50"/>
  <c r="D70" i="50"/>
  <c r="C70" i="50" s="1"/>
  <c r="C429" i="50"/>
  <c r="D423" i="50"/>
  <c r="C43" i="50"/>
  <c r="D35" i="50"/>
  <c r="C438" i="50"/>
  <c r="D65" i="50"/>
  <c r="D2669" i="50"/>
  <c r="C2669" i="50" s="1"/>
  <c r="C2671" i="50"/>
  <c r="E244" i="50"/>
  <c r="C246" i="50"/>
  <c r="C139" i="50"/>
  <c r="D125" i="50"/>
  <c r="C125" i="50" s="1"/>
  <c r="D2307" i="50"/>
  <c r="C2297" i="50"/>
  <c r="D2655" i="50"/>
  <c r="E411" i="50"/>
  <c r="C413" i="50"/>
  <c r="D2663" i="50"/>
  <c r="C2663" i="50" s="1"/>
  <c r="C2665" i="50"/>
  <c r="D405" i="50"/>
  <c r="D2636" i="50"/>
  <c r="D2296" i="50"/>
  <c r="D2645" i="50"/>
  <c r="C2645" i="50" s="1"/>
  <c r="C2647" i="50"/>
  <c r="I2335" i="50"/>
  <c r="I2333" i="50" s="1"/>
  <c r="I2642" i="50"/>
  <c r="C2098" i="50"/>
  <c r="D34" i="50"/>
  <c r="C245" i="50"/>
  <c r="D233" i="50"/>
  <c r="C233" i="50" s="1"/>
  <c r="C128" i="50"/>
  <c r="D126" i="50"/>
  <c r="C126" i="50" s="1"/>
  <c r="E1919" i="50"/>
  <c r="C1919" i="50" s="1"/>
  <c r="C1921" i="50"/>
  <c r="C64" i="50" l="1"/>
  <c r="C2307" i="50"/>
  <c r="C2335" i="50"/>
  <c r="C65" i="50"/>
  <c r="D53" i="50"/>
  <c r="E2296" i="50"/>
  <c r="C2298" i="50"/>
  <c r="E1844" i="50"/>
  <c r="C1844" i="50" s="1"/>
  <c r="C1854" i="50"/>
  <c r="E407" i="50"/>
  <c r="C411" i="50"/>
  <c r="I55" i="50"/>
  <c r="C63" i="50"/>
  <c r="I428" i="50"/>
  <c r="C430" i="50"/>
  <c r="E2637" i="50"/>
  <c r="C2637" i="50" s="1"/>
  <c r="C2639" i="50"/>
  <c r="H2308" i="50"/>
  <c r="C2310" i="50"/>
  <c r="H2334" i="50"/>
  <c r="C2334" i="50" s="1"/>
  <c r="C2336" i="50"/>
  <c r="C356" i="50"/>
  <c r="D354" i="50"/>
  <c r="C354" i="50" s="1"/>
  <c r="I2638" i="50"/>
  <c r="C2642" i="50"/>
  <c r="C244" i="50"/>
  <c r="E232" i="50"/>
  <c r="C232" i="50" s="1"/>
  <c r="C2643" i="50"/>
  <c r="E2485" i="50"/>
  <c r="C2485" i="50" s="1"/>
  <c r="C2487" i="50"/>
  <c r="C56" i="50"/>
  <c r="E447" i="50"/>
  <c r="C447" i="50" s="1"/>
  <c r="C449" i="50"/>
  <c r="C1845" i="50"/>
  <c r="D1843" i="50"/>
  <c r="C1843" i="50" s="1"/>
  <c r="C34" i="50"/>
  <c r="D28" i="50"/>
  <c r="E2657" i="50"/>
  <c r="C2661" i="50"/>
  <c r="C2309" i="50"/>
  <c r="C431" i="50"/>
  <c r="D404" i="50"/>
  <c r="C406" i="50"/>
  <c r="C54" i="50"/>
  <c r="D48" i="50"/>
  <c r="C48" i="50" s="1"/>
  <c r="D33" i="50"/>
  <c r="C35" i="50"/>
  <c r="C36" i="50"/>
  <c r="C423" i="50"/>
  <c r="D2295" i="50"/>
  <c r="C2295" i="50" s="1"/>
  <c r="C2333" i="50"/>
  <c r="I422" i="50" l="1"/>
  <c r="C428" i="50"/>
  <c r="C28" i="50"/>
  <c r="D26" i="50"/>
  <c r="C26" i="50" s="1"/>
  <c r="I2636" i="50"/>
  <c r="C2636" i="50" s="1"/>
  <c r="C2638" i="50"/>
  <c r="C33" i="50"/>
  <c r="D27" i="50"/>
  <c r="D47" i="50"/>
  <c r="H2296" i="50"/>
  <c r="C2296" i="50" s="1"/>
  <c r="C2308" i="50"/>
  <c r="E2655" i="50"/>
  <c r="C2655" i="50" s="1"/>
  <c r="C2657" i="50"/>
  <c r="E405" i="50"/>
  <c r="C405" i="50" s="1"/>
  <c r="C407" i="50"/>
  <c r="I53" i="50"/>
  <c r="I47" i="50" s="1"/>
  <c r="I25" i="50" s="1"/>
  <c r="C55" i="50"/>
  <c r="D25" i="50" l="1"/>
  <c r="C25" i="50" s="1"/>
  <c r="C27" i="50"/>
  <c r="I404" i="50"/>
  <c r="C404" i="50" s="1"/>
  <c r="C422" i="50"/>
  <c r="C53" i="50"/>
  <c r="C47" i="50"/>
</calcChain>
</file>

<file path=xl/sharedStrings.xml><?xml version="1.0" encoding="utf-8"?>
<sst xmlns="http://schemas.openxmlformats.org/spreadsheetml/2006/main" count="4155" uniqueCount="983">
  <si>
    <t>Documentatie tehnico-economica(servicii de proiectare,obtinere avize,acorduri si autorizatii)pentru obiectivul"Extinderea corpului principal al Spitalului Judetean de Urgenta Pitesti"</t>
  </si>
  <si>
    <t>Reparatie capitala la sistemul de alimentare cu apa-Unitatea de Asistenta Medico-Sociala Dedulesti</t>
  </si>
  <si>
    <t>5.Covor bituminos pe DJ 679 D Malu-Coltu-Ungheni-Recea-Negrasi-Mozacu, km 7+940-14+440, L=6,5 km, comuna Ungheni, jud.Arges</t>
  </si>
  <si>
    <t>Reabilitare,refunctionalizare si modernizare(extindere)a Unitatii de Asistenta Medico-Sociala Dedulesti(constructie corp B)</t>
  </si>
  <si>
    <t>Statie centrala de vacuum medical</t>
  </si>
  <si>
    <t>Servicii de expertiza tehnica structurala,studii de teren,audit energetic, DALI/SF,documentatii avize solicitate prin Certificat de Urbanism pentru obiectivul de investitii Extindere si dotare spatii Urgenta si amenajari incinta Spital Judetean de Urgenta Pitesti</t>
  </si>
  <si>
    <t>Servicii de expertiza tehnica structurala,studii de teren,audit energetic, DALI/SF,documentatii avize solicitate prin Certificat de Urbanism pentru obiectivul de investitii Extindere, modernizare si dotare spatii Urgenta Spitalul de Pediatrie Pitesti</t>
  </si>
  <si>
    <t>Proiectare lucrari Reparatii capitale etaj 4</t>
  </si>
  <si>
    <t>Proiectare lucrari Reparatii capitale etaj 5</t>
  </si>
  <si>
    <t>Proiectare lucrari Reparatii capitale Bloc Alimentar si hol aferent,Bucatarie Dietetica,Magazie Alimente si holuri aferente</t>
  </si>
  <si>
    <t>Reparatii capitale etaj 7</t>
  </si>
  <si>
    <t>Reabilitare punct termic(centrale termice-1000KW)</t>
  </si>
  <si>
    <t>Centrul Cultural Judetean Arges</t>
  </si>
  <si>
    <t>Reabilitare si modernizare cladire Centrul Cultural Judetean Arges in Municipiul Pitesti,B-dul Nicolae Balcescu,nr.141,judetul Arges</t>
  </si>
  <si>
    <t>Reparatie capitala a instalatiei de utilizare gaze naturale a imobilului Policlinica Stomatologica,Pitesti,bulevardul Republicii,nr.41</t>
  </si>
  <si>
    <t>Ionel VOICA</t>
  </si>
  <si>
    <t>AVIZAT DE LEGALITATE</t>
  </si>
  <si>
    <t>Combina frigorifica pentru stocare sange si plasma</t>
  </si>
  <si>
    <t>Aparat respiratie asistata CPAP</t>
  </si>
  <si>
    <t>Instalare microstatie epurare ape uzate Cota 2000</t>
  </si>
  <si>
    <t>3.Spitalul Orasenesc Regele Carol I Costesti</t>
  </si>
  <si>
    <t>2.Spitalul de Pediatrie Pitesti</t>
  </si>
  <si>
    <t>CAPITOLUL 65.02 ÎNVATAMANT</t>
  </si>
  <si>
    <t xml:space="preserve">    I - Credite de angajament</t>
  </si>
  <si>
    <t>-mii  lei-</t>
  </si>
  <si>
    <t xml:space="preserve"> ESTIMARI 2020</t>
  </si>
  <si>
    <t>Grup electrogen (generator 38 KW)</t>
  </si>
  <si>
    <t>Generator aer cald cu motorina si accesorii pentru tabere sinistrati</t>
  </si>
  <si>
    <t>Sistem de afisare tip videowall dispecerat comun</t>
  </si>
  <si>
    <t>Electrocardiograf 12 canale</t>
  </si>
  <si>
    <t>Dap-metru-instalatie radiologica</t>
  </si>
  <si>
    <t>Microscop binocular</t>
  </si>
  <si>
    <t>Electrocardiograf 6 canale</t>
  </si>
  <si>
    <t>Mash-graft expandare grefa</t>
  </si>
  <si>
    <t>Stimulator cardiac</t>
  </si>
  <si>
    <t>Aparat anestezie cu monitor functii vitale</t>
  </si>
  <si>
    <t>Aparat de electrocauter (monopolar/bipolar) cu o putere de minimum 250 W/CUT si minimum 100 W coagulare</t>
  </si>
  <si>
    <t>Aparat electrochirurgical</t>
  </si>
  <si>
    <t>Aspirator chirurgical performant</t>
  </si>
  <si>
    <t>Bronhoscop flexibil portabil</t>
  </si>
  <si>
    <t>Calandru mic pentru calcat</t>
  </si>
  <si>
    <t>Developeza de developat filme radiologice (metoda umeda)</t>
  </si>
  <si>
    <t>Electrocauter</t>
  </si>
  <si>
    <t>Electroencefalograf portabil</t>
  </si>
  <si>
    <t>Incubator inchis</t>
  </si>
  <si>
    <t xml:space="preserve">Injectomat  </t>
  </si>
  <si>
    <t>Lampa (hota) cu flux laminar (pentru prepararea solutiilor perfuzabile si injectabile)</t>
  </si>
  <si>
    <t>Lampa chirurgicala pentru mica chirurgie 75000 lux</t>
  </si>
  <si>
    <t>Lampa de examinare</t>
  </si>
  <si>
    <t>Lampa frontala portabila cu acumulator</t>
  </si>
  <si>
    <t>Masa consult ginecologic</t>
  </si>
  <si>
    <t>Masa de reanimare</t>
  </si>
  <si>
    <t>Masa ortopedica</t>
  </si>
  <si>
    <t>Masina de spalat pentru colectivitate</t>
  </si>
  <si>
    <t>Motor ortopedie</t>
  </si>
  <si>
    <t>Omogenizator cu ultrasunete</t>
  </si>
  <si>
    <t>Spirometru</t>
  </si>
  <si>
    <t>Sursa laser pentru litotritie</t>
  </si>
  <si>
    <t>Targa ambulanta</t>
  </si>
  <si>
    <t>Termostat universal (incubator probe biologice)</t>
  </si>
  <si>
    <t>Trusa chirurgie endoscopica</t>
  </si>
  <si>
    <t>Biomicroscop cu aplanotonometru</t>
  </si>
  <si>
    <t>Ventilator de transport</t>
  </si>
  <si>
    <t>Ventilator terapie intensiva cu monitor</t>
  </si>
  <si>
    <t>Videocolposcop</t>
  </si>
  <si>
    <t>Masina de spalat industriala 15-30 kg</t>
  </si>
  <si>
    <t>Calandru abur</t>
  </si>
  <si>
    <t>Plita profesionala cu 8 ochiuri</t>
  </si>
  <si>
    <t>Cazan pentru apa calda</t>
  </si>
  <si>
    <t>Masina de spalat rufe</t>
  </si>
  <si>
    <t>Centrifuga cu minim 12 posturi</t>
  </si>
  <si>
    <t>Analizor automat chemiluminiscenta imunologie CL 1000 i</t>
  </si>
  <si>
    <t>Banda alergare</t>
  </si>
  <si>
    <t>Procesator tisular</t>
  </si>
  <si>
    <t>Criotom</t>
  </si>
  <si>
    <t>Statie de colorare</t>
  </si>
  <si>
    <t>Sistem videoendoscopie ORL</t>
  </si>
  <si>
    <t>5. Spitalul de Boli Cronice si Geriatrie "Constantin Balaceanu Stolnici" Stefanesti</t>
  </si>
  <si>
    <t>Aparat incalzit perfuzii</t>
  </si>
  <si>
    <t>Kit ergoterapie</t>
  </si>
  <si>
    <t>Kit terapie ocupationala</t>
  </si>
  <si>
    <t>RK platforma beton armat curte spital si platforma gunoi menajer</t>
  </si>
  <si>
    <t>Proiect reparatie capitala gard</t>
  </si>
  <si>
    <t>Proiect sistem avertizare la incendiu</t>
  </si>
  <si>
    <t>Proiect sistem alarma farmacie</t>
  </si>
  <si>
    <t>Proiect platforma betonata acoperita si imprejmuita destinata depozitarii temporare a materialelor propuse pentru casare</t>
  </si>
  <si>
    <t>Proiect sistem supraveghere video cladire Administrativ</t>
  </si>
  <si>
    <t>Expertiza tehnica si proiectare subzidire cladire laborator-farmacie</t>
  </si>
  <si>
    <t>Executie bransament spalatorie si reabilitare instalatie electrica si tablouri distributie</t>
  </si>
  <si>
    <t>Electropompa de apa potabila</t>
  </si>
  <si>
    <t>Proiect tehnic pentru Cladire birouri administrative P+E</t>
  </si>
  <si>
    <t>Analizor automat biochimie 200-600 teste/ora</t>
  </si>
  <si>
    <t>Autoclav vertical 20-301</t>
  </si>
  <si>
    <t>Centifuga cu 12 locuri</t>
  </si>
  <si>
    <t>Sonda liniara pentru parti moi pt ecograf</t>
  </si>
  <si>
    <t>Fiberbronhoscop flexibil portabil cu sursa proprie de lumina pt adulti</t>
  </si>
  <si>
    <t>Proiect tehnic instalatii apa calda si caldura Spital Balcescu</t>
  </si>
  <si>
    <t>Studiu fezabilitate amenajare spatiu RMN</t>
  </si>
  <si>
    <t>Servicii de expertiza tehnica structurala,studii de teren SF,documentatii avize solicitate prin Certificat de Urbanism pentru obiectivul de investitii Cale de acces mecanizata Cetatea Poienari</t>
  </si>
  <si>
    <t>Expertiza tehnica si realizare PT pentru reamplasarea punctului termic si a instalatiilor aferente existente in zona in care se vor incepe lucrarile la fundatia cladirii Centrului de Radioterapie la Spitalul Judetean de Urgenta Pitesti</t>
  </si>
  <si>
    <t>Consolidare si reabilitare Spital Judetean de Urgenta Pitesti</t>
  </si>
  <si>
    <t>Dezumidificator</t>
  </si>
  <si>
    <t>Sistem proiectie Planetariu</t>
  </si>
  <si>
    <t>Sistem de sonorizare</t>
  </si>
  <si>
    <t>Remorca</t>
  </si>
  <si>
    <t xml:space="preserve">Laptop  </t>
  </si>
  <si>
    <t>Multifunctionala A3</t>
  </si>
  <si>
    <t>1. Muzeul Viticulturii si Pomiculturii Golesti</t>
  </si>
  <si>
    <t>Reconversie spatii utilitare Hala muncitori in Laborator de consevare-restaurare</t>
  </si>
  <si>
    <t>Reparatii capitale instalatie conducte apa Bloc administrativ</t>
  </si>
  <si>
    <t>Statie de lucru</t>
  </si>
  <si>
    <t>Licenta Windows 10 Profesional</t>
  </si>
  <si>
    <t>Licenta Office h&amp;b 2016</t>
  </si>
  <si>
    <t>Ansamblu bloc termic</t>
  </si>
  <si>
    <t>Boiler termoelectric 1000 l</t>
  </si>
  <si>
    <t>Licenta antivirus</t>
  </si>
  <si>
    <t>Licenta Office Home&amp;Business 2016</t>
  </si>
  <si>
    <t>Masina de gatit cu 6 focuri si cuptor</t>
  </si>
  <si>
    <t>UPGRADE SMARTHPATH ALLURA CLARITY FD 10 si sistem Volcano Core pentru sistem Angiografie</t>
  </si>
  <si>
    <t>Documentatie de securitate la incendiu</t>
  </si>
  <si>
    <t>Lucrari reparatii capitale etaj 5</t>
  </si>
  <si>
    <t>Lucrari reparatii capitale Bloc Alimentar si hol aferent Bucatarie Dietetica, Magazie de Alimente si holuri aferente</t>
  </si>
  <si>
    <t>1. Spitalul de Boli Cronice si Geriatrie Stefanesti</t>
  </si>
  <si>
    <t>Executie sistem avertizare incendiu</t>
  </si>
  <si>
    <t>Executie sistem de alarma Farmacie</t>
  </si>
  <si>
    <t>Executie sistem supraveghere video cladire Administrativ</t>
  </si>
  <si>
    <t>Reparatie capitala si modernizare statie de epurare ape uzate</t>
  </si>
  <si>
    <t>Aparat de terapie cu ultrasunete</t>
  </si>
  <si>
    <t>Aparat de electroterapie cu 2 canale</t>
  </si>
  <si>
    <t>Cada hidromasaj membre inferioare</t>
  </si>
  <si>
    <t>Aparat ecografie musculo-scheletar cu 2 sonde</t>
  </si>
  <si>
    <t>Masina inox de gatit cu plite electrice</t>
  </si>
  <si>
    <t>Camera frigorifica</t>
  </si>
  <si>
    <t>Avize autorizatii si asistenta tehnica amenajare parc agrement</t>
  </si>
  <si>
    <t>Avize autorizatii si asistenta tehnica executie rampa depozitare gunoi menajer</t>
  </si>
  <si>
    <t>Avize autorizatii si asistenta tehnica constructie sala vestiare personal si circuit separare transport lenjerie</t>
  </si>
  <si>
    <t>Avize autorizatii si asistenta tehnica reparatii capitale balustrada latura fatada spital</t>
  </si>
  <si>
    <t>Documentatii in vederea obtinerii autorizatiei de securitate la incendiu</t>
  </si>
  <si>
    <t>5. Spitalul Orasenesc Costesti</t>
  </si>
  <si>
    <t>Instalarea unei statii proprii de epurare</t>
  </si>
  <si>
    <t>Amenajare canalizare pentru drum acces</t>
  </si>
  <si>
    <t xml:space="preserve">Sistem de climatizare climatizare </t>
  </si>
  <si>
    <t>Statie pompare(racordare+montare)</t>
  </si>
  <si>
    <t>Rezervor inmagazinare apa (racordare+montare)</t>
  </si>
  <si>
    <t>Instalatie tratare a apei (racordare+montare)</t>
  </si>
  <si>
    <t>Instalatie electrica exterioara (racordare+montare)</t>
  </si>
  <si>
    <t>Despicator de lemne vertical</t>
  </si>
  <si>
    <t>Statie de clorinare apa UAMS Suici</t>
  </si>
  <si>
    <t>Licenta Office Home and Bussines</t>
  </si>
  <si>
    <t>3. Muzeul Judetean Arges</t>
  </si>
  <si>
    <t>4. Scoala Populara de Arte si Meserii Pitesti</t>
  </si>
  <si>
    <t>5. Centrul Cultural Judetean Arges</t>
  </si>
  <si>
    <t>58 Proiecte cu finantare din fonduri externe nerambursabile postaderare</t>
  </si>
  <si>
    <t>Accesorii aparatura laborator</t>
  </si>
  <si>
    <t>Raspanditor emulsie cu lance</t>
  </si>
  <si>
    <t>Autobasculanta 8x4</t>
  </si>
  <si>
    <t>Freza asfalt 500 mm</t>
  </si>
  <si>
    <t>Cilindru compactor - Vibrator 2,5 to - 3 to cu tamburi metalici</t>
  </si>
  <si>
    <t>Placa vibratoare 80-100 kg</t>
  </si>
  <si>
    <t>Restaurarea Muzeului Judetean Arges-Consolidarea, protejarea si valorificarea patrimoniului cultural</t>
  </si>
  <si>
    <t>56 Proiecte cu finantare din fonduri externe nerambursabile postaderare</t>
  </si>
  <si>
    <t xml:space="preserve">Extinderea si reabilitarea infrastructurii de apa si apa uzata in judetul Arges </t>
  </si>
  <si>
    <t>1. Spitalul de Recuperare Bradet</t>
  </si>
  <si>
    <t xml:space="preserve">Platforma betonata acoperita si imprejmuita destinata depozitarii temporare a materialelor propuse pentru casare  </t>
  </si>
  <si>
    <t>2. Spitalul de Boli Cronice si Geriatrie Stefanesti</t>
  </si>
  <si>
    <t>Serviciul Public Salvamont</t>
  </si>
  <si>
    <t>Aductiune apa Cabana Cota 2000</t>
  </si>
  <si>
    <t>Consola lumini Sala Mare</t>
  </si>
  <si>
    <t>Consola lumini Sala Studio</t>
  </si>
  <si>
    <t>132,7</t>
  </si>
  <si>
    <t>151,7</t>
  </si>
  <si>
    <t>6.Teatrul Al.Davila Pitesti</t>
  </si>
  <si>
    <t>7.Centrul de Cultura I.C.Bratianu Stefanesti</t>
  </si>
  <si>
    <t xml:space="preserve">Sistem de alarmare si avertizare la incendiu </t>
  </si>
  <si>
    <t>Licenta Windows 10 Profesional 64 B</t>
  </si>
  <si>
    <t>Licenta Office Home and Bussines 2016</t>
  </si>
  <si>
    <t>Licenta Antivirus</t>
  </si>
  <si>
    <t>1.Unitatea de Asistenta Medico-Sociala Rucar</t>
  </si>
  <si>
    <t>Sistem de detectare si alarmare la incendiu</t>
  </si>
  <si>
    <t>Documentatie autorizare de securitate la incendiu</t>
  </si>
  <si>
    <t>2. Unitatea de Asistenta Medico - Sociala Suici</t>
  </si>
  <si>
    <t>3. Centrul de Ingrijire si Asistenta Bascovele</t>
  </si>
  <si>
    <t>4. Centrul de Integrare prin Terapie Ocupationala Tigveni</t>
  </si>
  <si>
    <t>5. Complexul de Servicii pentru Persoane cu Dizabilitati Vulturesti</t>
  </si>
  <si>
    <t>2=3+...+8</t>
  </si>
  <si>
    <t>Developeza</t>
  </si>
  <si>
    <t xml:space="preserve">Compresor aer medical </t>
  </si>
  <si>
    <t>Imprejmuire cu gard metalic si betonare incinta</t>
  </si>
  <si>
    <t>Container (racordare+montare)</t>
  </si>
  <si>
    <t>Iulia Toitan</t>
  </si>
  <si>
    <t>TOTAL</t>
  </si>
  <si>
    <t>I/II</t>
  </si>
  <si>
    <t>CHELTUIELI</t>
  </si>
  <si>
    <t>EFECTUATE</t>
  </si>
  <si>
    <t>I</t>
  </si>
  <si>
    <t>II</t>
  </si>
  <si>
    <t xml:space="preserve">    II - Credite bugetare</t>
  </si>
  <si>
    <t>TOTAL GENERAL</t>
  </si>
  <si>
    <t>CAPITOL/</t>
  </si>
  <si>
    <t>GRUPA/</t>
  </si>
  <si>
    <t>SURSA</t>
  </si>
  <si>
    <t xml:space="preserve">     din care:</t>
  </si>
  <si>
    <t>PE GRUPE DE INVESTIŢII ŞI SURSE DE FINANŢARE</t>
  </si>
  <si>
    <t>până la</t>
  </si>
  <si>
    <t xml:space="preserve"> 1. Total surse de finanţare</t>
  </si>
  <si>
    <t>A. Obiective (proiecte) de investiţii în continuare</t>
  </si>
  <si>
    <t xml:space="preserve">B. Obiective (proiecte) de investiţii noi </t>
  </si>
  <si>
    <t xml:space="preserve">C. Alte cheltuieli de investiţii </t>
  </si>
  <si>
    <t xml:space="preserve">a. Achizitii de imobile </t>
  </si>
  <si>
    <t>10 Venituri proprii</t>
  </si>
  <si>
    <t xml:space="preserve"> 02 Buget local</t>
  </si>
  <si>
    <t>b. dotari independente</t>
  </si>
  <si>
    <t>c. cheltuieli aferente studiilor de fezabilitate si alte studii</t>
  </si>
  <si>
    <t>d. cheltuieli privind consolidarile</t>
  </si>
  <si>
    <t>e. alte cheltuieli asimilate investitiilor</t>
  </si>
  <si>
    <t xml:space="preserve">56 Proiecte cu finantare din fonduri externe nerambursabile </t>
  </si>
  <si>
    <t>postaderare</t>
  </si>
  <si>
    <t xml:space="preserve">PROGRAMUL DE INVESTIŢII PUBLICE </t>
  </si>
  <si>
    <t>Estimari anii ulteriori</t>
  </si>
  <si>
    <t>71.01.01.Constructii</t>
  </si>
  <si>
    <t xml:space="preserve">02 Buget local </t>
  </si>
  <si>
    <t xml:space="preserve">    din care:</t>
  </si>
  <si>
    <t>din care</t>
  </si>
  <si>
    <t>JUDEŢUL ARGES</t>
  </si>
  <si>
    <t>71.01.01. Constructii</t>
  </si>
  <si>
    <t xml:space="preserve">     din care</t>
  </si>
  <si>
    <t>71.01.02.Masini, echipamente si mijloace de transport</t>
  </si>
  <si>
    <t>71.01.30.Alte active fixe</t>
  </si>
  <si>
    <t xml:space="preserve">71.03.Reparatii capitale aferente activelor fixe </t>
  </si>
  <si>
    <t>71.01.03.Mobilier, aparatura birotica si alte active corporale</t>
  </si>
  <si>
    <t>71.01.Active fixe</t>
  </si>
  <si>
    <t>71.01.30. Alte active fixe</t>
  </si>
  <si>
    <t xml:space="preserve"> din care</t>
  </si>
  <si>
    <t>1.Directia Generala de Asistenta Sociala si Protectia Copilului Arges</t>
  </si>
  <si>
    <t>2.Unitatea de Asistenta Medico-Sociala Dedulesti</t>
  </si>
  <si>
    <t xml:space="preserve">  din care</t>
  </si>
  <si>
    <t>71.01 Active fixe</t>
  </si>
  <si>
    <t>71.03 Reparatii capitale aferente activelor fixe</t>
  </si>
  <si>
    <t>71.01.30 Alte active fixe</t>
  </si>
  <si>
    <t>1.Unitatea de Asistenta Medico-Sociala Suici</t>
  </si>
  <si>
    <t>CAPITOLUL 66.10 SANATATE</t>
  </si>
  <si>
    <t>1.Spitalul Judetean de Urgenta Pitesti</t>
  </si>
  <si>
    <t>CAPITOLUL 68.10 ASISTENTA SOCIALA</t>
  </si>
  <si>
    <t>71.01. Active fixe</t>
  </si>
  <si>
    <t>CAPITOLUL 67.10 CULTURA, RECREERE SI RELIGIE</t>
  </si>
  <si>
    <t xml:space="preserve">56.01 Proiecte cu finantare din fonduri externe nerambursabile </t>
  </si>
  <si>
    <t>CAPITOLUL 51.02 AUTORITATI EXECUTIVE SI LEGISLATIVE</t>
  </si>
  <si>
    <t xml:space="preserve">  02 Buget local</t>
  </si>
  <si>
    <t xml:space="preserve"> 02 Buget  local</t>
  </si>
  <si>
    <t>CAPITOLUL 60.02 APARARE</t>
  </si>
  <si>
    <t xml:space="preserve"> 10 Venituri proprii</t>
  </si>
  <si>
    <t>CAPITOLUL 87.10 ALTE ACTIUNI ECONOMICE</t>
  </si>
  <si>
    <t>CAPITOLUL 61.02 ORDINE PUBLICA SI SIGURANTA NATIONALA</t>
  </si>
  <si>
    <t>1. Spitalul de Pediatrie Pitesti</t>
  </si>
  <si>
    <t>2. Spitalul de Recuperare Bradet</t>
  </si>
  <si>
    <t>3.Spitalul Judetean de Urgenta Pitesti</t>
  </si>
  <si>
    <t>4.Spitalul PNF Valea Iasului</t>
  </si>
  <si>
    <t>71 Active nefinanciare</t>
  </si>
  <si>
    <t xml:space="preserve">CAPITOLUL 68 ASISTENTA SOCIALA </t>
  </si>
  <si>
    <t>CAPITOLUL 68 ASISTENTA SOCIALA</t>
  </si>
  <si>
    <t>CAPITOLUL 51.02 AUTORITATI EXECUTIVE</t>
  </si>
  <si>
    <t>CAPITOLUL 70 LOCUINTE, SEVICII SI DEZV PUBLICA</t>
  </si>
  <si>
    <t>1.Serviciul Public Salvamont Arges</t>
  </si>
  <si>
    <t>CAPITOLUL 70.02  LOCUINTE, SERVICII SI DEZVOLTARE PUBLICA</t>
  </si>
  <si>
    <t>2.Spitalul de Psihiatrie Sfanta Maria Vedea</t>
  </si>
  <si>
    <t>CAPITOLUL 84.02 TRANSPORTURI</t>
  </si>
  <si>
    <t>CAPITOLUL 84 .02 TRANSPORTURI</t>
  </si>
  <si>
    <t>1. Drumuri si poduri judetene</t>
  </si>
  <si>
    <t>CAPITOLUL 84.02  TRANSPORTURI</t>
  </si>
  <si>
    <t>DIRECTOR EXECUTIV,</t>
  </si>
  <si>
    <t>Directia Economica</t>
  </si>
  <si>
    <t>Biblioteca Judeteana "Dinicu Golescu"</t>
  </si>
  <si>
    <t>Proiect Centru Europe Direct</t>
  </si>
  <si>
    <t>1. Spitalul Judetean de Urgenta Pitesti</t>
  </si>
  <si>
    <t>3. Spitalul de Boli Cronice si Geriatrie Stefanesti</t>
  </si>
  <si>
    <t>VIZAT</t>
  </si>
  <si>
    <t>1.Centrul Militar Judetean</t>
  </si>
  <si>
    <t>2. Spitalul de Pediatrie Pitesti</t>
  </si>
  <si>
    <t>4. Spitalul de Pediatrie Pitesti</t>
  </si>
  <si>
    <t>Carmen MOCANU</t>
  </si>
  <si>
    <t>3. Spitalul de Recuperare Bradet</t>
  </si>
  <si>
    <t>1.I.B.U. pe DJ 731 C Vata-Vetisoara, km 5+800-13+000, L=7,2 km, la Vedea si Cocu</t>
  </si>
  <si>
    <t>1. Servicii expertiza si DALI Imbracaminte bituminoasa usoara pe DJ 703 H Valea Danului-Cepari, km 9+475-10+364, L =  0,889 km, la Plaiul Oii, in com.Cepari</t>
  </si>
  <si>
    <t>Server</t>
  </si>
  <si>
    <t>1.Inspectoratul General ptr Situatii de Urgenta</t>
  </si>
  <si>
    <t>CAPITOLUL 65.02 INVATAMANT</t>
  </si>
  <si>
    <t>3. Spitalul de Boli Cronice Calinesti</t>
  </si>
  <si>
    <t>Monitor functii vitale</t>
  </si>
  <si>
    <t>6. Spitalul de Recuperare Bradet</t>
  </si>
  <si>
    <t>1. Biblioteca Judeteana "Dinicu Golescu" Arges</t>
  </si>
  <si>
    <t>1. Directia Generala de Asistenta Sociala si Protectia Copilului Arges</t>
  </si>
  <si>
    <t>1. Unitatea de Asistenta Medico - Sociala Dedulesti</t>
  </si>
  <si>
    <t>Reparatie capitala gard</t>
  </si>
  <si>
    <t xml:space="preserve">10 Venituri proprii </t>
  </si>
  <si>
    <t>1. Alimentare cu energie electrica District 301 - Spor de putere</t>
  </si>
  <si>
    <t>Aparat anestezie</t>
  </si>
  <si>
    <t>8. Spitalul Orasenesc Regele Carol I Costesti</t>
  </si>
  <si>
    <t>4. Spitalul de Boli Cronice si Geriatrie Stefanesti</t>
  </si>
  <si>
    <t>1. Muzeul Judetean Arges</t>
  </si>
  <si>
    <t>Laptop</t>
  </si>
  <si>
    <t xml:space="preserve">Developeza  </t>
  </si>
  <si>
    <t>Reparatii capitale cladiri existente pentru realizarea Unitatii de Asistenta Medico - Sociala Domnesti - amenajari exterioare</t>
  </si>
  <si>
    <t>Ecograf</t>
  </si>
  <si>
    <t>Rampa persoane cu handicap la CSCD Campulung - proiectare si executie</t>
  </si>
  <si>
    <t xml:space="preserve">FORMULAR   14                                                                                                                                                                                     Constantin Dan MANU                 </t>
  </si>
  <si>
    <t>Proiect "Amenajare expozitie Muzeul Judetean Arges"</t>
  </si>
  <si>
    <t>Proiect "Amenajare expozitie Galeria de Arta - Rudolf Schweitzer Cumpana"</t>
  </si>
  <si>
    <t>Proiectare restaurare si consolidare cladire Galeria de Arta Rudolf Schweitzer Cumpana proiect faza D.A.L.I. Expertiza tehnica, studiu topografic si studiu geotehnic</t>
  </si>
  <si>
    <t>Proiectare restaurare si consolidare Muzeul de Istorie proiect faza D.A.L.I. Expertza tehnica, studiu topografic si studiu geotehnic</t>
  </si>
  <si>
    <t>Servicii de analiza si previziuni financiare Corp A (Muzeul de Istorie proiect faza D.A.L.I. Expertiza tehnica)</t>
  </si>
  <si>
    <t>Studiu marketing Corp A (Muzeul de Istorie proiect faza D.A.L.I. Expertiza tehnica)</t>
  </si>
  <si>
    <t>Servicii de analiza si previziuni financiare pentru Galeria de Arta Rudolf Schweitzer Cumpana proiect faza D.A.L.I. Expertiza tehnica</t>
  </si>
  <si>
    <t>Studiu marketing pentru Galeria de Arta Rudolf Schweitzer Cumpana proiect faza D.A.L.I. Expertiza tehnica</t>
  </si>
  <si>
    <t>Proiect Reabilitare conservare Cetatea Poienari - Arges Revizuire Documentatie Tehnico - Economica</t>
  </si>
  <si>
    <t>Proiect Reabilitare conservare Cetatea Poienari - Arges Analiza si Previziune financiara</t>
  </si>
  <si>
    <t>9. Spitalul de Pneumoftiziologie Leordeni</t>
  </si>
  <si>
    <t>Craniotom</t>
  </si>
  <si>
    <t>Strategia pentru eficienta energetica a judetului Arges pentru perioada 2016 - 2020</t>
  </si>
  <si>
    <t>2. Servicii PT+CS+DE+Asistenta tehnica Imbracaminte bituminoasa usoara pe DJ 703 H Valea Danului-Cepari, km 9+475-10+364, L =  0,889 km, la Plaiul Oii, in com.Cepari</t>
  </si>
  <si>
    <t>Directia Generala de Asistenta Sociala si Protectia Copilului Arges</t>
  </si>
  <si>
    <t>Ascensor persoane - 2 statii</t>
  </si>
  <si>
    <t>Microtom parafina</t>
  </si>
  <si>
    <t xml:space="preserve">Defibrilator  </t>
  </si>
  <si>
    <t>Sistem perfuzie rapida</t>
  </si>
  <si>
    <t>Infuzomat</t>
  </si>
  <si>
    <t>Lampa sala operatii</t>
  </si>
  <si>
    <t>Ecograf cu sistem ecoghidaj</t>
  </si>
  <si>
    <t>Neopuff</t>
  </si>
  <si>
    <t>Pulsoximetru</t>
  </si>
  <si>
    <t>Cardiotocograf</t>
  </si>
  <si>
    <t>Aspirator chirurgical</t>
  </si>
  <si>
    <t>Rampa acces Ambulator</t>
  </si>
  <si>
    <t>Amenajare acces Urgenta</t>
  </si>
  <si>
    <t>Documentatie de Avizare a Lucrarilor de Interventii pentru obiectivul "Reparatii capitale Bloc Alimentar si hol aferent, Bucatarie Dietetica, Magazie de alimente si holuri aferente"</t>
  </si>
  <si>
    <t>Targa hidraulica</t>
  </si>
  <si>
    <t>Achizitie aparate aer conditionat</t>
  </si>
  <si>
    <t>2. Spitalul de Boli Cronice Calinesti</t>
  </si>
  <si>
    <t>2. Spitalul de Psihiatrie Sfanta Maria Vedea</t>
  </si>
  <si>
    <t>7.Spitalul de Pneumoftiziologie "Sf.Andrei" Valea Iasului</t>
  </si>
  <si>
    <t>Documentatii tehnice SF, DALI, PT, pentru imobile aflate in administrarea Teatrului</t>
  </si>
  <si>
    <t>Grup electrogen</t>
  </si>
  <si>
    <t>2.I.B.U. pe DJ 679 E (DJ 679 A)-Bucov-Raca-lim.jud.Teleorman, km 1+500-2+800, L=1,3 km, com.Raca</t>
  </si>
  <si>
    <t>3.IBU pe DJ 679 C Caldararu (DN65A)-Izvoru-Mozaceni (DJ659), km 0+000-9+941, L=9,941 km, com.Caldararu si Izvoru; km 9+941-10+421, com.Izvoru</t>
  </si>
  <si>
    <t>4.IBU pe DC 133 Slobozia (DJ 504)-Purcareni, km 0+000-4+000, L=4,0 km, la Popesti - tronson km 1+335 - 3+335, L = 2 km</t>
  </si>
  <si>
    <t>6.Imbracaminte bituminoasa usoara pe DJ 704 H Merisani (DN 7C)-Baiculesti-Curtea de Arges (DN 73 C), km 10+090-17+600, L=7,51 km, in com.Baiculesti</t>
  </si>
  <si>
    <t>7.IBU si Sporirea capacitatii portante pe DJ 740 Maracineni-Micesti-Pauleasca, km 6+600-12+500, com.Micesti</t>
  </si>
  <si>
    <t>Amenajare parc agrement</t>
  </si>
  <si>
    <t>Constructie sala de vestiare si circuit separare transport lenjerie</t>
  </si>
  <si>
    <t>Rampa depozitare gunoi menajer</t>
  </si>
  <si>
    <t>Autospeciala pentru transport alimente</t>
  </si>
  <si>
    <t>Sistem informatic programare proceduri LRMFB (hard si soft)</t>
  </si>
  <si>
    <t>2. Camin Persoane Varstnice Mozaceni</t>
  </si>
  <si>
    <t>Servicii expertiza tehnica, DALI si audit energetic pentru Palat Administrativ, Pitesti Piata Vasile Milea nr. 1</t>
  </si>
  <si>
    <t>Expertiza tehnica</t>
  </si>
  <si>
    <t>Proiectare lucrari de reparatii capitale etaj 7</t>
  </si>
  <si>
    <t>Studiu de fezabilitate lucrari extindere Spital Pediatrie cu un corp Ds+P+2E</t>
  </si>
  <si>
    <t>Studiu de fezabilitate lucrari de copertare si izolare rampa acces ambulanta</t>
  </si>
  <si>
    <t>1. Unitatea de Asistenta Medico-Sociala Suici</t>
  </si>
  <si>
    <t>Proiectare, avize si acorduri la investitia "Reabilitare, Modernizare si Extindere Pavilion P+1"</t>
  </si>
  <si>
    <t>Lucrari de reparatii capitale balustrada latura fata spital</t>
  </si>
  <si>
    <t>2. Muzeul Viticulturii si Pomiculturii Golesti</t>
  </si>
  <si>
    <t>Documentatie de avizare a lucrarilor de interventii pentru obiectivul Reparatii capitale etaj 4</t>
  </si>
  <si>
    <t>Documentatie de avizare a lucrarilor de interventii pentru obiectivul Reparatii capitale etaj 5</t>
  </si>
  <si>
    <t>Constructie si dotare arhiva - DGASPC Arges Calea Dragasani nr. 8, Pitesti</t>
  </si>
  <si>
    <t>Incubator transport nou-nascuti</t>
  </si>
  <si>
    <t>Reabilitare si modernizare  imobil</t>
  </si>
  <si>
    <t xml:space="preserve">Instituţia publică: CONSILIUL JUDETEAN ARGES                                                                                                                                           PRESEDINTE                </t>
  </si>
  <si>
    <t>Reabilitarea si dotarea salii multifunctionale de sedinte a Consiliului Judetean Arges</t>
  </si>
  <si>
    <t>Sistem supraveghere video</t>
  </si>
  <si>
    <t>Unitatea administrativ-teritoriala: CONSILIUL JUDETEAN ARGES                                                                                                                       APROBAT</t>
  </si>
  <si>
    <t>6. Servicii expertiza si DALI+PT+CS+DE+Asistenta tehnica Modernizare DJ 730 A lim.jud.Brasov-Podu Dimbovitei, km 7+713-24+713, L=17 km, in com.Dimbovicioara</t>
  </si>
  <si>
    <t>7. Servicii PT+CS+DE+ Asistenta tehnica Constructie prag de fund la pod pe DJ 703 B Cateasca - Leordeni, km 84+723, peste raul Arges, in comuna Cateasca</t>
  </si>
  <si>
    <t>8. Servicii expertiza si DALI+PT+CS+DE+Asistenta tehnica Modernizarea drumului judetean DJ 504 lim. Jud. Teleorman - Popesti - Izvoru - Recea - Cornatel - Vulpesti (DN 65 A), km 110+700 - 136+695, L = 25,995 km, pe raza com. Popesti, Izvoru, Recea, Buzoiesti, jud. Arges</t>
  </si>
  <si>
    <t>9. Servicii Audit de siguranta rutiera Modernizarea drumului judetean DJ 504 lim. Jud. Teleorman - Popesti - Izvoru - Recea - Cornatel - Vulpesti (DN 65 A), km 110+700 - 136+695, L = 25,995 km, pe raza com. Popesti, Izvoru, Recea, Buzoiesti, jud. Arges</t>
  </si>
  <si>
    <t>10. Servicii expertiza si DALI+PT+CS+DE+Asistenta tehnica Modernizarea drumului judetean DJ 503 lim. Jud. Giurgiu - Slobozia - Rociu - Oarja - Catanele, km 98+000 - 140+034, L = 42,034 km, jud. Arges</t>
  </si>
  <si>
    <t>11. Servicii Audit de siguranta rutiera + Studiu de trafic Modernizarea drumului judetean DJ 503 lim. Jud. Giurgiu - Slobozia - Rociu - Oarja - Catanele, km 98+000 - 140+034, L = 42,034 km, jud. Arges</t>
  </si>
  <si>
    <t>15. Servicii expertiza si DALI+PT+CS+DE+Asistenta tehnica Modernizare DJ 703 B Padureti (DJ 679) - Costesti (DN 65 A), km 48+975 - 59+287, L = 10,312 km, la Lunca Corbului si Costesti</t>
  </si>
  <si>
    <t xml:space="preserve">                       Directia Tehnica</t>
  </si>
  <si>
    <t xml:space="preserve">                        Alin STOICEA</t>
  </si>
  <si>
    <t xml:space="preserve">                      DIRECTOR EXECUTIV,</t>
  </si>
  <si>
    <t>Buldoexcavator 90-100 CP cu roti egale echipat cu atasamente de lucru</t>
  </si>
  <si>
    <t>Deviere LEA 20 kv de eliberare amplasament pod pe DJ 703 H din Curtea de Arges, judetul Arges</t>
  </si>
  <si>
    <t>Conservarea si consolidarea Cetatii Poienari Arges</t>
  </si>
  <si>
    <t>Electrocardiograf portabil 6 canale</t>
  </si>
  <si>
    <t>Combina electroterapie/ultrasunete</t>
  </si>
  <si>
    <t>Achizitie si montaj centrale termice</t>
  </si>
  <si>
    <t>Reparatie capitala instalatii apa calda + caldura Spital Judetean nr.2</t>
  </si>
  <si>
    <t>Amenajare spatiu necesar amplasarii echipamentului RMN</t>
  </si>
  <si>
    <t>Brat C Digital Mobil</t>
  </si>
  <si>
    <t>Holter tensiune</t>
  </si>
  <si>
    <t xml:space="preserve">Holter EKG </t>
  </si>
  <si>
    <t>Sistem automat electroforeza</t>
  </si>
  <si>
    <t>Imprimanta uscata</t>
  </si>
  <si>
    <t>Realizarea sistemului de digitalizare functionala pe instalatiile de radiologie OPERA T 30</t>
  </si>
  <si>
    <t>Imbunatatirea softului aparatului de respiratie artificiala Drager SAVINA 300 cu optiunea BIPAP</t>
  </si>
  <si>
    <t xml:space="preserve">3. Centrul de Ingrijire si Asistenta Bascovele </t>
  </si>
  <si>
    <t>Releveu cladire si sondaje</t>
  </si>
  <si>
    <t>Studiu geotehnic (+ verificare atestata)</t>
  </si>
  <si>
    <t>Raport de expertiza tehnica</t>
  </si>
  <si>
    <t>Cantar tip platforma 60 t</t>
  </si>
  <si>
    <t xml:space="preserve">Servicii de expertiza tehnica structurala, studii de teren, studii de insorire, audit energetic, SF mixt, macheta financiara, documentatii avize solicitate prin Certificatul de Urbanism pentru obiectivul de investitii "Extinderea si dotarea Ambulatoriului Integrat al Spitalului Judetean de Urgenta Pitesti" </t>
  </si>
  <si>
    <t>Servicii de expertiza tehnica structurala, studii de teren, studii de insorire, audit energetic, SF mixt, macheta financiara, documentatii avize solicitate prin Certificatul de Urbanism pentru obiectivul de investitii "Extinderea, modernizarea si dotarea Ambulatoriului Integrat al Spitalului de Pediatrie Pitesti"</t>
  </si>
  <si>
    <t>Unit consultatii ORL</t>
  </si>
  <si>
    <t>Pat de nasteri electric</t>
  </si>
  <si>
    <t>Cresterea eficientei energetice a Spitalului de Recuperare Bradet</t>
  </si>
  <si>
    <t xml:space="preserve">Motor tip pistol titan pentru perforare/alezare/taiere </t>
  </si>
  <si>
    <t>Cresterea eficientei energetice a Palatului Administrativ situat in Pitesti-Piata Vasile Milea nr.1, judetul Arges</t>
  </si>
  <si>
    <t>Amenajare cale de acces mecanizata Cetatea Poienari - Plan Urbanistic Zonal</t>
  </si>
  <si>
    <t>Masina de curatat cartofi</t>
  </si>
  <si>
    <t>Vitrina frigorifica</t>
  </si>
  <si>
    <t>Spalator cu 2 cuve, inaltator la perete si polita inferioara (1400*700*850), dimensiuni cuve (600*500*300)</t>
  </si>
  <si>
    <t xml:space="preserve">Masina profesionala de curatat cartofi (530*660*1200) </t>
  </si>
  <si>
    <t xml:space="preserve">Masa dulap cu inaltator la perete, compartiment inferior inchis cu usi culisante (1400*700*850) </t>
  </si>
  <si>
    <t xml:space="preserve">Spalator cu 2 cuve, inaltator la perete si polita inferioara (1400*700*850) dimensiuni cuve 400*400*250 </t>
  </si>
  <si>
    <t xml:space="preserve">Spalator cu 2 cuve, inaltator la perete si polita inferioara (1400*700*850), dimensiuni cuve (600*500*300), debit 5 bar </t>
  </si>
  <si>
    <t xml:space="preserve">Masa dulap cu inaltator la perete , compartiment inferior inchis cu usi culisante </t>
  </si>
  <si>
    <t xml:space="preserve">Carucior cald, capacitate 15 cuve, structura inox </t>
  </si>
  <si>
    <t xml:space="preserve">Cuptor pentru gastronomie, electric, cu convectie pe vapori </t>
  </si>
  <si>
    <t xml:space="preserve">Gratar fry-top, electric, suprafata dubla striata, baza </t>
  </si>
  <si>
    <t xml:space="preserve">Marmita electrica, capacitate cuva 150L cu incalzire indirecta </t>
  </si>
  <si>
    <t xml:space="preserve">Masina de gatit, electrica,4 plite detasabile si cuptor electric static </t>
  </si>
  <si>
    <t xml:space="preserve">Cuptor pentru patiserie, electric, capacitate 10 tavi </t>
  </si>
  <si>
    <t xml:space="preserve">Dulap depozitare inox </t>
  </si>
  <si>
    <t xml:space="preserve">Masina de gatit electrica, 4 plite detasabile (800*900*870) </t>
  </si>
  <si>
    <t xml:space="preserve">Dulap depozitare inox (1400*700*2000) </t>
  </si>
  <si>
    <t>Spalator cu 2 cuve, inaltator la perete si polita inferioara (1400*700*850), dimensiuni cuve (600*500*300), debit 5 bar</t>
  </si>
  <si>
    <t xml:space="preserve">Rastel mobil pentru oale/cratite/ustensile, cu 4 polite tip grila cu margini pentru blocarea produsului </t>
  </si>
  <si>
    <t>Masina de spalat vase mari/ustensile, cos inox treptat</t>
  </si>
  <si>
    <t xml:space="preserve">Tigaie basculanta electrica, cuva 80L </t>
  </si>
  <si>
    <t>Licenta Microsoft Windows</t>
  </si>
  <si>
    <t>Monitoare cu EKG, Pulsoximetru, TA TA invaziva</t>
  </si>
  <si>
    <t>Aparat radiografie digital,stationar cu 2 detectori</t>
  </si>
  <si>
    <t>Platforma electrochirurgicala cu dubla tehnologie bipolara si ultrasunete</t>
  </si>
  <si>
    <t>Set instrumente endourologie joasa</t>
  </si>
  <si>
    <t>Kit urgenta Radiologie</t>
  </si>
  <si>
    <t>Aparat de nebulizare</t>
  </si>
  <si>
    <t>Concentrator oxigen</t>
  </si>
  <si>
    <t>Hota profesionala</t>
  </si>
  <si>
    <t>Aspirator robot bazin Kinetoterapie</t>
  </si>
  <si>
    <t>Sistem detectie si alarmare la incendiu</t>
  </si>
  <si>
    <t>Masina de gatit profesionala</t>
  </si>
  <si>
    <t>Plita cu placa radianta</t>
  </si>
  <si>
    <t>Robot de bucatarie</t>
  </si>
  <si>
    <t>Sistem detectie si avertizare efractie</t>
  </si>
  <si>
    <t>Servicii de proiectare tehnica pentru CONSTRUIRE CORP DE CLADIRE NOU LA SJUP (SF, DTAC, PT, DDE, CS, AT)</t>
  </si>
  <si>
    <t>Uscator rufe</t>
  </si>
  <si>
    <t>Combina electroterapie/laser</t>
  </si>
  <si>
    <t>Autoturism</t>
  </si>
  <si>
    <t>Autoutilitara - furgone</t>
  </si>
  <si>
    <t>Lama zapada -2 buc</t>
  </si>
  <si>
    <t xml:space="preserve">Bazin rezerva apa, rezerva intangibila, camera pompe si statie pompare </t>
  </si>
  <si>
    <t>Lucrari de construire in vederea conformarii imobilului la cerinta esentiala de calitate "Securitate la incendiu"</t>
  </si>
  <si>
    <t>Echipament Roentgen stationar pentru radiografii digitale, cu printer</t>
  </si>
  <si>
    <t>Aparat de fakoemusificare</t>
  </si>
  <si>
    <t>Videobronhoscop</t>
  </si>
  <si>
    <t>Ecograf 4D cu sonda liniara convexa</t>
  </si>
  <si>
    <t>Linie artroscopie</t>
  </si>
  <si>
    <t>Statie centrala de monitorizare cu un canal pe pacient</t>
  </si>
  <si>
    <t>Echipament screening auditiv prin otoemisiuni acustice</t>
  </si>
  <si>
    <t>Analizor automat de citire VSH</t>
  </si>
  <si>
    <t>Analizor coagulare</t>
  </si>
  <si>
    <t>Usa plumbata</t>
  </si>
  <si>
    <t>Sistem usi glisante cu deschidere antipanica</t>
  </si>
  <si>
    <t>Verificare proiect tehnic al obiectivului de investitie "Construire corp cladire nou la spitalul Judetean"</t>
  </si>
  <si>
    <t>Expertiza tehnica pentru alipirea unei cladiri noi in raport cu cladirile existente din zona adiacenta</t>
  </si>
  <si>
    <t>Reabilitare/modernizare cladire pentru infiintarea unui centru de zi (Comuna Tigveni, sat Barsestii de Jos)-Expertiza tehnica, Audit energetic, DALI</t>
  </si>
  <si>
    <t>Reabilitare/modernizare cladire pentru infiintarea unui centru de zi (Comuna Tigveni, sat Balilesti)-Expertiza tehnica, Audit energetic, DALI</t>
  </si>
  <si>
    <t>Construire Complex de 4 locuinte protejate (Comuna Ciofrangeni) - Studii de fezabilitate, Studii de teren</t>
  </si>
  <si>
    <t>Reabilitare/modernizare cladire pentru infiintarea unui centru de zi (Comuna Ciofrangeni) -Expertiza tehnica, Audit energetic, DALI</t>
  </si>
  <si>
    <t>Construire Complex de 3 locuinte protejate (Comuna Babana, sat Lupuieni) - Studii de fezabilitate, Studii de teren</t>
  </si>
  <si>
    <t>Reabilitare/modernizare cladire pentru infiintarea unui centru de zi (Comuna Babana, sat Lupuieni) -Expertiza Tehnica, Audit energetic, DALI</t>
  </si>
  <si>
    <t>Documentatie de Avizare a Lucrarilor de Interventie (DALI) pentru cladirea Corp A din cadrul Centrului de Ingrijire si Asistenta Bascovele</t>
  </si>
  <si>
    <t>Proiect "Amenajare exterioarasediu D.G.A.S.P.C - Dragolesti"</t>
  </si>
  <si>
    <t>2. Centrul de Ingrijire si Asistenta Bascovele</t>
  </si>
  <si>
    <t>2. Unitatea de Asistenta Medico-Sociala Domnesti</t>
  </si>
  <si>
    <t>Imprejmuire incinta - UAMS Domnesti</t>
  </si>
  <si>
    <t>Construire Complex 4 locuinte protejate (Comuna Tigveni, sat Barsestii de Jos) - Studii de fezabilitate, Studii de teren</t>
  </si>
  <si>
    <t>Construire Complex 4 locuinte protejate (Comuna Tigveni, sat Balilesti) - Studii de fezabilitate, Studii de teren</t>
  </si>
  <si>
    <t>PROPUNERI 2019</t>
  </si>
  <si>
    <t xml:space="preserve"> ESTIMARI 2021</t>
  </si>
  <si>
    <t>ESTIMARI 2022</t>
  </si>
  <si>
    <t>19. Studii, Expertiza tehnica, Documentatii avize, D.A.L.I., PT, Verificare tehnica, Asistenta tehnica pentru obiectivul “Modernizare DJ731D, km 7+450-19+674, L=12,224 km, judetul Arges”.</t>
  </si>
  <si>
    <t>Restaurarea Galeriei de Arta Rudolf Schweitzer-Cumpana--Consolidarea, protejarea si valorificarea patrimoniului cultural</t>
  </si>
  <si>
    <t xml:space="preserve">58 Proiecte cu finantare din fonduri externe nerambursabile postaderare </t>
  </si>
  <si>
    <t>Modernizarea drumului judetean DJ 504 Lim.Jud.Teleorman-Popesti-Izvoru-Recea-Cornatel-Vulpesti (DN 65 A), km 110+700-136+695. L=25,995 km, pe raza com. Popesti, Izvoru, Recea, Buzoesti, jud.Arges</t>
  </si>
  <si>
    <t>Documentatie expertiza tehnica spital</t>
  </si>
  <si>
    <t>Proiect si amenajare statii  de decantare la Pavilionul I si Pavilionul II</t>
  </si>
  <si>
    <t>Pompa de stropit</t>
  </si>
  <si>
    <t>Proiectare si executie pentru obiectivul 'Spor putere de la puterea initiala 15 kw la 120 kw la Centrul Cultural Judetean Arges"</t>
  </si>
  <si>
    <t xml:space="preserve">Sistem PC + monitor si sistem de operare </t>
  </si>
  <si>
    <t>Laptop + sistem de operare</t>
  </si>
  <si>
    <t>Masina de spalat industriala - capacitate 18 kg</t>
  </si>
  <si>
    <t>Masina de spalat industriala - capacitate 27 kg</t>
  </si>
  <si>
    <t>Uscator de rufe</t>
  </si>
  <si>
    <t>Documentatie tehnica in vederea obtinerii autorizatiei de construire pentru "Scara exterioara de evacuare in caz de incendiu"</t>
  </si>
  <si>
    <t>Avizare, proiectare si executie bransament de apa la CSCD Trivale</t>
  </si>
  <si>
    <t>Avizare, proiectare si executie bransament electric al Arhivei DGASPC Arges</t>
  </si>
  <si>
    <t>Avizare, proiectare si executie bransament de gaze al Arhivei DGASPC Arges</t>
  </si>
  <si>
    <t>Autoturism cu 7 locuri</t>
  </si>
  <si>
    <t>Calculator PC</t>
  </si>
  <si>
    <t xml:space="preserve"> Masina de capsat si faltuit brosuri</t>
  </si>
  <si>
    <t>Generator de curent monofazat cu carcasa insonorizare</t>
  </si>
  <si>
    <t xml:space="preserve"> Motocompresor portabil cu surub cu generator de curent si accesorii necesare Kaeser M31</t>
  </si>
  <si>
    <t>Ciocan rotopercutor SDS-Max</t>
  </si>
  <si>
    <t xml:space="preserve"> Buldoexcavator cu brat telescopic</t>
  </si>
  <si>
    <t xml:space="preserve"> Masina de taiat asfalt/beton</t>
  </si>
  <si>
    <t>PROCES VERBAL RECEPTIE</t>
  </si>
  <si>
    <t>RECEPTIE</t>
  </si>
  <si>
    <t>Documentatie de Avizare a Lucrarilor de Interventie pentru obiectivul "Lucrari de reparatii capitale la etajul 7"</t>
  </si>
  <si>
    <t>3. Servicii expertiza si DALI Modernizare DJ 702 A Ciupa-Ratesti, km 33+030-35+696</t>
  </si>
  <si>
    <t>4. Servicii PT+CS+DE+ Asistenta tehnica Modernizare DJ 702 A Ciupa-Ratesti, km 33+030-35+696</t>
  </si>
  <si>
    <t>5. Servicii PT+CS+DE+Asistenta tehnica Modernizare DJ 703 B Moraresti - Uda, km 17+753 - 20+253, L = 2,5 km, la Uda</t>
  </si>
  <si>
    <t>12. Servicii SF+PT+CS+DE+Asistenta tehnica Pod pe DJ 741 Pitesti - Valea Mare - Fagetu - Mioveni, km 2+060, peste paraul Valea Mare (Ploscaru), la Stefanesti</t>
  </si>
  <si>
    <t>13. Servicii SF+PT+CS+DE+Asistenta tehnica Pod DJ 738 Jugur-Draghici-Mihaesti peste riul Tirgului, km 21+900, in com. Mihaesti</t>
  </si>
  <si>
    <t>14. Servicii SF+PT+CS+DE+Asistenta tehnica Pod pe DJ 703 H Curtea de Arges (DN 7 C)-Valea Danului-Cepari, km 0+597, L=152 m, in com. Valea Danului</t>
  </si>
  <si>
    <t>16. Servicii expertiza si DALI+PT+CS+DE+Asistenta tehnica Modernizare DJ 703 B Costesti (DN 65 A) - Serbanesti (DJ 659), km 60+325 - 68+783, L = 8,458 km, la Costesti si Rociu</t>
  </si>
  <si>
    <t>17. Servicii expertiza si DALI+PT+CS+DE+Asistenta tehnica Modernizare DJ 703 B  Serbanesti (DJ 659) - Silistea, km 70+410 - 77+826, L = 7,416 km, la Rociu</t>
  </si>
  <si>
    <t>18. Servicii PT + CS + DE+Asistenta tehnica Pod pe DJ 731 B Samara - Babana - Cocu, km 3+964 peste paraul Vartej, L = 24 m, in comuna Babana</t>
  </si>
  <si>
    <t xml:space="preserve">PV RECEPTIE </t>
  </si>
  <si>
    <t>8.Asfaltare DJ 703 F lim.jud.Valcea-Cepari, km 20+600-25+385, L=4,785 km, la Cepari, jud.Arges</t>
  </si>
  <si>
    <t>9.Podet pe DJ 704 E Ursoaia-Bascovele, km 6+000, peste piriul Bascovele, com. Cotmeana</t>
  </si>
  <si>
    <t>10.Pod pe DC 64 Rincaciov-Priboieni, km 1+400, peste Valea Glodu, com. Calinesti</t>
  </si>
  <si>
    <t>11.Modernizare pe DJ 725 Stoenesti-Dragoslavele, km 3+313-6+626, L=3,313 km, in comunele Stoenesti si Dragoslavele</t>
  </si>
  <si>
    <t>12.I.B.U. DJ 742 Leordeni (DJ 703 B)-Glimbocata (DN 7), km 0+000-11+050, in com.Leordeni</t>
  </si>
  <si>
    <t>13.Modernizare DJ 731 B Samara (DJ 703 A)-Babana-Richitele de Sus-Cocu (DJ 703 A), km 0+000-19+200, L=19,2 km, in com.Poiana Lacului, Babana, Cocu</t>
  </si>
  <si>
    <t>14.Modernizare DJ 703 A Poiana Lacului-Cerbu, km 28+796-31+939, L= 3,143 km, in com.Poiana Lacului</t>
  </si>
  <si>
    <t>15.IBU pe DJ 679 C Caldararu (DN 65A)-Izvoru-Mozaceni (DJ 659), km 22+215-23+515, L=1 km, la Mozaceni</t>
  </si>
  <si>
    <t>16.Modernizare DJ 659 A Bradu-Costesti, km 5+060-9+744, L=4,684 km, la Costesti</t>
  </si>
  <si>
    <t>17.Pod peste paraul Bascovele pe DJ 704 E km 6+000 – Comuna Cotmeana, judetul Arges</t>
  </si>
  <si>
    <t>18. Pod pe DJ 731 B Samara - Babana - Cocu, km 3+964 peste paraul Vartej, L = 24 m, in comuna Babana</t>
  </si>
  <si>
    <t>19. Pod pe DJ 741 Pitesti - Valea Mare - Fagetu - Mioveni, km 2+060, peste paraul Valea Mare (Ploscaru), la Stefanesti</t>
  </si>
  <si>
    <t>20. Pod pe DJ 738 Jugur - Draghici - Mihaesti peste riul Tirgului, km 21+900, in com. Mihaesti</t>
  </si>
  <si>
    <t>21. Modernizare DJ 703 B Serbanesti (DJ 659) - Silistea, km 70+410 - 77+826, L = 7,416 km, in comunele Rociu si Cateasca</t>
  </si>
  <si>
    <t>22. Pod pe DJ 703 H Curtea de Arges (DN 7 C) - Valea Danului - Cepari, km 0+597, L = 152 m, in comuna Valea Danului</t>
  </si>
  <si>
    <t>23. Modernizare DJ 703 B Moraresti - Uda, km 17+753 - 20+253, L = 2,5 km, la Uda</t>
  </si>
  <si>
    <t>24. Modernizare DJ 702 A Ciupa - Ratesti, km 33+030 - 35+696, la Ratesti</t>
  </si>
  <si>
    <t>25. Modernizare DJ 703 B Costesti (DN 65 A) - Serbanesti (DJ 659), km 60+325 - 68+783, L = 8,458 km, la Costesti si Rociu</t>
  </si>
  <si>
    <t>26. Modernizare pe DJ 679 D Negrasi (DJ 659) - Mozacu, km 34+500 - 39+500, L = 5,0 km, comuna Negrasi</t>
  </si>
  <si>
    <t>27. Modernizare DJ 703 B Padureti (DJ 679) - Costesti (DN 65 A), km 48+975 - 59+287, L = 10,312 km, la Lunca Corbului si Costesti</t>
  </si>
  <si>
    <t>Sistem UPS pentru Angiograf, amenajare camera tehnica si conexiuni retea - UPS - angiograf</t>
  </si>
  <si>
    <t>Refacere DJ 730 A Lim. Jud. Brasov - Podu Dambovitei (DN 73) lungime 5,0 km - siroiri, spalari suprastructura, comuna Dambovicioara, judetul Arges</t>
  </si>
  <si>
    <t>Reabilitare si consolidare cladire administrativa existenta cu modificarea functiunii pentru spatii de birouri si ambulatoriu</t>
  </si>
  <si>
    <t>Racord apa si canal la Complexul de Servicii pentru Copilul in Dificultate Rucar</t>
  </si>
  <si>
    <t>Reparatii capitale acoperis la Complexul de Servicii pentru Copiii cu Handicap Trivale</t>
  </si>
  <si>
    <t xml:space="preserve">58.  Proiecte cu finantare din fonduri externe nerambursabile postaderare </t>
  </si>
  <si>
    <t xml:space="preserve">58. Proiecte cu finantare din fonduri externe nerambursabile </t>
  </si>
  <si>
    <t xml:space="preserve">58 Proiecte cu finantare din fonduri externe nerambursabile </t>
  </si>
  <si>
    <t>56. Proiecte cu finantare din fonduri externe nerambursabile postaderare</t>
  </si>
  <si>
    <t>1. Pod peste raul Neajlov, in satul Silistea, comuna Cateasca, judetul Arges</t>
  </si>
  <si>
    <t>PV</t>
  </si>
  <si>
    <t>*</t>
  </si>
  <si>
    <t>PV 2018</t>
  </si>
  <si>
    <t xml:space="preserve">56. Proiecte cu finantare din fonduri externe nerambursabile </t>
  </si>
  <si>
    <t>Extindere, modernizare si dotare spatii urgenta Spitalul de Pediatrie Pitesti</t>
  </si>
  <si>
    <t>1.Unitatea de Asistenta Medico-Sociala Dedulesti</t>
  </si>
  <si>
    <t>Proiectare si executie corp de legatura intre corpul A si corpul B</t>
  </si>
  <si>
    <t>2. Modernizare DJ 704 H Merisani-Baiculesti-Curtea de Arges, km 13+035-17+600, L=4,565 km</t>
  </si>
  <si>
    <t>Calculator PC (10 buc)</t>
  </si>
  <si>
    <t>Aparat foto DSRL+obiectiv</t>
  </si>
  <si>
    <t>Microbuz transport persoane capacitate min 18+1; max 22+1</t>
  </si>
  <si>
    <t>Autoutilitara cu cabina dubla - 7 locuri si bena basculabila</t>
  </si>
  <si>
    <t>Copiator</t>
  </si>
  <si>
    <t>Scaner (2 buc)</t>
  </si>
  <si>
    <t>Licente antivirus Bitdefender server/statie</t>
  </si>
  <si>
    <t>Software specializat CAD</t>
  </si>
  <si>
    <t>Software specializat GIS</t>
  </si>
  <si>
    <t>Licente Antivirus bit Defender statie CAL</t>
  </si>
  <si>
    <t>Autospeciala misiuni pirotehnice</t>
  </si>
  <si>
    <t>Centrul Scolar de Educatie Incluziva "Sfanta Filofteia" Stefanesti</t>
  </si>
  <si>
    <t xml:space="preserve">Sistem de computer tomografie cu 64 slice-uri </t>
  </si>
  <si>
    <t>Sistem de rotablatie</t>
  </si>
  <si>
    <t>Autoutilitara tip DOKER</t>
  </si>
  <si>
    <t>PV 2019 ?</t>
  </si>
  <si>
    <t>Analizor de gaze sanguine</t>
  </si>
  <si>
    <t>Analizor automat de biochimie</t>
  </si>
  <si>
    <t>Analizor automat CRP</t>
  </si>
  <si>
    <t>Echipament radiologie (GRAFIE/SCOPIE)</t>
  </si>
  <si>
    <t>Linie pentru micrometoda</t>
  </si>
  <si>
    <t>Ecograf multidisciplinar</t>
  </si>
  <si>
    <t>Linie rapida de incalzire transfuzie/perfuzie</t>
  </si>
  <si>
    <t>Masa operatie radiotransparenta pentru ortopedie cu extensie adulti si copii</t>
  </si>
  <si>
    <t>Statie centrala monitorizare</t>
  </si>
  <si>
    <t>Masa chinetoterapie electrica 2 sectiuni</t>
  </si>
  <si>
    <t>Aparat pentru vizualizarea venelor</t>
  </si>
  <si>
    <t>Sinoptofor</t>
  </si>
  <si>
    <t>Trusa sterilizabila instrumentar</t>
  </si>
  <si>
    <t>Trusa sterilizabila pentru tije cu stativ pentru fiecare diametru</t>
  </si>
  <si>
    <t>Insertor canulat tije elastice TEN</t>
  </si>
  <si>
    <t>Taietor tije elastice TEN cu 2 brate (cu taiere pentru fiecare diametru de tije)</t>
  </si>
  <si>
    <t>Tepusa dreapta</t>
  </si>
  <si>
    <t>Tepusa curba</t>
  </si>
  <si>
    <t>Impactor drept</t>
  </si>
  <si>
    <t>Impactor curb</t>
  </si>
  <si>
    <t>Insertor pentru end-cup</t>
  </si>
  <si>
    <t>Cleste pentru extractie</t>
  </si>
  <si>
    <t>Ciocan impactare/extractie</t>
  </si>
  <si>
    <t>Extindere si dotare spatii Urgenta si amenajari incinta Spitalul Judetean de Urgenta Pitesti</t>
  </si>
  <si>
    <t>3. Spitalul Judetean de Urgenta Pitesti</t>
  </si>
  <si>
    <t xml:space="preserve">Complex de 3 Locuinte protejate si Centru de zi, comuna Babana, sat Lupuieni </t>
  </si>
  <si>
    <t>Complex de 4 Locuinte protejate si Centru de zi, comuna Tigveni, sat Barsestii de Jos</t>
  </si>
  <si>
    <t>Complex de 4 Locuinte protejate si Centru de zi, comuna Tigveni, sat Balilesti</t>
  </si>
  <si>
    <t>Modernizarea DJ 503 lim jud. Dambovita-Slobozia-Rociu-Oarja-Catanele (DJ 702G-km 3+824), km 98+000-140+034 (42,034 km), jud. Arges</t>
  </si>
  <si>
    <t>Complex de 4 Locuinte proteate si Centru de zi, comuna Ciofrangeni, sat Ciofrangeni</t>
  </si>
  <si>
    <t>Microbuz de persoane 22+1+1 locuri</t>
  </si>
  <si>
    <t>Spitalul Judetean de Urgenta Pitesti</t>
  </si>
  <si>
    <t>Autoclav</t>
  </si>
  <si>
    <t>Analizor automat de hematologie</t>
  </si>
  <si>
    <t>Centrifuga de masa cu 12 locuri cu rotor unghiular</t>
  </si>
  <si>
    <t>Perdea de aer cu rezistenta electrica</t>
  </si>
  <si>
    <t>Aparat electroterapie</t>
  </si>
  <si>
    <t>Trusa endoscopie digestiva High Definition</t>
  </si>
  <si>
    <t>Trusa de baza pentru endourologie joasa</t>
  </si>
  <si>
    <t>Instalatie de sterilizare 320 litri</t>
  </si>
  <si>
    <t>Sonda convexa C362</t>
  </si>
  <si>
    <t>Instalatie de sterilizare cu plasma 64 l</t>
  </si>
  <si>
    <t xml:space="preserve">Ecograf 4D endocrinologie </t>
  </si>
  <si>
    <t>Ecograf 4D Medicina interna - modul cardio</t>
  </si>
  <si>
    <t>Analizor automat biochimie</t>
  </si>
  <si>
    <t>Statie apa deionizata cu printer si buletin de verificare a apei</t>
  </si>
  <si>
    <t>Scaune recoltare sange</t>
  </si>
  <si>
    <t>Masa pentru magnetoterapie cu aplicator solenoid</t>
  </si>
  <si>
    <t>Baie galvanica 4 celulare</t>
  </si>
  <si>
    <t>Defibrilator</t>
  </si>
  <si>
    <t>Geanta de urgente complet echipata</t>
  </si>
  <si>
    <t>Monitor functii vitale pacient</t>
  </si>
  <si>
    <t>Ecocardiograf cu sonda transtoracica si abdominala</t>
  </si>
  <si>
    <t>Aparat RONTGEN digital cu developeza uscata</t>
  </si>
  <si>
    <t xml:space="preserve">Marmita electrica, capacitate cuva 100L cu incalzire indirecta </t>
  </si>
  <si>
    <t>Modul neutru cu un sertar</t>
  </si>
  <si>
    <t>Sistem de detectie si avertizare la incendiu</t>
  </si>
  <si>
    <t>Sistem antiefractie</t>
  </si>
  <si>
    <t>Sistem de avertizare/alarmare grupuri sanitare</t>
  </si>
  <si>
    <t>Sistem de alarma (Nurse Call) cu butoane de alarma</t>
  </si>
  <si>
    <t>2. Spitalul de Pneumoftiziologie "Sf. Andrei" Valea Iasului</t>
  </si>
  <si>
    <t>3. Spitalul de Psihiatrie Sfanta Maria Vedea</t>
  </si>
  <si>
    <t>6. Spitalul PNF Leordeni</t>
  </si>
  <si>
    <t>7. Spitalul de Boli Cronice Calinesti</t>
  </si>
  <si>
    <t>Sistem retea informatica cu implementare intranet</t>
  </si>
  <si>
    <t xml:space="preserve">4. Spitalul Orasenesc Costesti </t>
  </si>
  <si>
    <t>5. Spitalul de Pediatrie Pitesti</t>
  </si>
  <si>
    <t>Imbunatatirea accesului populatiei din judetele Arges, Teleorman si Calarasi la servicii medicale de urgenta</t>
  </si>
  <si>
    <t xml:space="preserve">Construire si dotare corp nou de cladire la Spitalul Judetean de Urgenta Pitesti </t>
  </si>
  <si>
    <t>Construire Laborator de Radioterapie la Spitalul Judetean de Urgenta Pitesti</t>
  </si>
  <si>
    <t>Achizitionarea si montarea a 2 centrale termice 25 kw pe combustibil solid</t>
  </si>
  <si>
    <t>2. Complexul de Locuinte Protejate Tigveni</t>
  </si>
  <si>
    <t>Achizitie si montare pompa submersibila 5,5 kw</t>
  </si>
  <si>
    <t xml:space="preserve">Achizitionare si montare centrala termica pe combustibil solid </t>
  </si>
  <si>
    <t>Achizitionare si montare boiler termoelectric capacitate 500 l</t>
  </si>
  <si>
    <t>6. Complex de LocuinteProtejate Buzoesti</t>
  </si>
  <si>
    <t>1. Centrul de Integrare prin Terapie Ocupationala Tigveni</t>
  </si>
  <si>
    <t>Achizitionare masina de spalat rufe capacitate 15 kg/ciclu spalare (3 buc)</t>
  </si>
  <si>
    <t>Masina de spalat industriala</t>
  </si>
  <si>
    <t>Canapea consultatie hidraulica cu suport</t>
  </si>
  <si>
    <t>Carucior pentru instrumentar</t>
  </si>
  <si>
    <t>Generator 50 kva + automatizare</t>
  </si>
  <si>
    <t>Hota</t>
  </si>
  <si>
    <t>Pat spital cadru inox, actionat mecanic, laterale culisante</t>
  </si>
  <si>
    <t xml:space="preserve">Achizitie si montare boilere de apa </t>
  </si>
  <si>
    <t>2. Unitatea de Asistenta Medico-Sociala Dedulesti</t>
  </si>
  <si>
    <t>Cuptor electric</t>
  </si>
  <si>
    <t>Frigider dublu-dulap frigorific</t>
  </si>
  <si>
    <t>Masina de gatit pe gaz 6 focuri</t>
  </si>
  <si>
    <t>Masina de spalat vase</t>
  </si>
  <si>
    <t>Masina de gatit electrica 6 plite</t>
  </si>
  <si>
    <t>3. Unitatea de Asistenta Medico Sociala Calinesti</t>
  </si>
  <si>
    <t>Masina de spalat profesionala</t>
  </si>
  <si>
    <t>UTV - 2 buc</t>
  </si>
  <si>
    <t>Targa UT 2000 - 3 buc</t>
  </si>
  <si>
    <t>Defibrilator (4 buc)</t>
  </si>
  <si>
    <t>1.Serviciul Public Judetean  Salvamont Arges</t>
  </si>
  <si>
    <t>Baza modulara zona Voina</t>
  </si>
  <si>
    <t>Repartizor mixturi asfaltice</t>
  </si>
  <si>
    <t>Incarcator frontal (2,7-3,2 mc)</t>
  </si>
  <si>
    <t>Autogreder &gt; 18 t</t>
  </si>
  <si>
    <t>Masina de taiat asfalt (2 buc)</t>
  </si>
  <si>
    <t>Servicii elaborare Plan de Amenajare a Teritoriului Judetean Arges</t>
  </si>
  <si>
    <t>Studiu de fezabilitate Laborator de Radioterapie</t>
  </si>
  <si>
    <t>Proiect tehnic si detalii de executie Laborator de Radioterapie la Spitalul Judetean de Urgenta Pitesti</t>
  </si>
  <si>
    <t>Elaborare Documentatie tehnico-economica (SF, PAC, PT) aferente instalatiei de rezerva de apa la sectiile exterioare Spital Judetean nr.2, Oncologie si Infectioase</t>
  </si>
  <si>
    <t>Servicii de proiectare tehnica pentru construire Corp cladire nou la SJUP</t>
  </si>
  <si>
    <t>Expertiza tehnica structura cladire sectiile Oncologie</t>
  </si>
  <si>
    <t>Expertiza tehnica structura cladire sectiile Infectioase</t>
  </si>
  <si>
    <t>Expertiza tehnica a constructiei aferente sediului Serviciului Judetean de Medicina Legala Arges</t>
  </si>
  <si>
    <t>Documentatie tehnico-economica (DALI, PAC, PT, DDE, CS) privind reabilitarea constructiei aferenta sediului Serviciului Judetean de Medicina Legala Arges</t>
  </si>
  <si>
    <t>Proiect Tehnic RK instalatii apa calda si caldura Sectia Oncologie</t>
  </si>
  <si>
    <t>Proiectare reparatii capitale etaj 6 Sectia Pediatrie 2</t>
  </si>
  <si>
    <t>Lucrari de proiectare a sistemelor si instalatiilor de semnalizare, alarmare si alertare in caz de incendiu</t>
  </si>
  <si>
    <t>Proiect, avize si autorizatii amenajare canalizare pentru drum acces</t>
  </si>
  <si>
    <r>
      <t>Avize, autorizatii si asistenta tehnica "Lucrari de construire in vederea conformarii imobilului la cerinta esentiala de calitate "</t>
    </r>
    <r>
      <rPr>
        <i/>
        <sz val="10"/>
        <rFont val="Arial"/>
        <family val="2"/>
        <charset val="238"/>
      </rPr>
      <t>Securitate la incendiu</t>
    </r>
    <r>
      <rPr>
        <sz val="10"/>
        <rFont val="Arial"/>
        <family val="2"/>
        <charset val="238"/>
      </rPr>
      <t>""</t>
    </r>
  </si>
  <si>
    <t>5. Spitalul de Pneumoftiziologie Leordeni</t>
  </si>
  <si>
    <t>6. Spitalul de Psihiatrie Sfanta Maria Vedea</t>
  </si>
  <si>
    <t>Documentatie de avizare a lucrarilor de interventie, studiu de fezabilitate, proiect tehnic, caiet sarcini "Amenajare corp cladire spital existent si extindere conform normativelor in vigoare si extindere corp cladire spital in regim D+P+2E partial Spitalul de Psihiatrie "Sfanta Maria" Vedea</t>
  </si>
  <si>
    <t>Plan de interventie in caz de incendiu</t>
  </si>
  <si>
    <t>7. Spitalul de Pneumoftiziologie Valea Iasului</t>
  </si>
  <si>
    <t>2. Teatrul "Al. Davila" Pitesti</t>
  </si>
  <si>
    <t>3. Centrul Cultural Judetean Arges</t>
  </si>
  <si>
    <t>Taxa ISC Arhiva</t>
  </si>
  <si>
    <t xml:space="preserve">Construire a 2 casute de tip familial si a unui centru de zi in Comuna Rucar,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</si>
  <si>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Construire a 2 casute de tip familial si a unui centru de zi in Orasul Costesti,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</si>
  <si>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Construire a 2 casute de tip familial si a unui centru de zi in Municipiul Campulung,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</si>
  <si>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Proiectare lucrare "Amenajare parc si alei UAMS Suici"</t>
  </si>
  <si>
    <t>20. Documentatie de avizare a lucrarilor de interventie pentru obiectivul "Modernizare pe DJ 703 B lim.jud. Olt - Marghia - Padureti, km 41+275-41+775, L=0,500 km, com. Lunca Corbului, jud.Arges"</t>
  </si>
  <si>
    <t>Amenajare statii decantare la Pavilionul I si Pavilionul II</t>
  </si>
  <si>
    <t>Lucrari de proiectare si executie in vederea montarii unui rezervor stocare apa de 150 MC</t>
  </si>
  <si>
    <t>Reparatii capitale instalatii de apa calda si caldura la sectiile Boli infectioase copii si adulti</t>
  </si>
  <si>
    <t>Lucrari de reparatii capitale etaj 4</t>
  </si>
  <si>
    <t xml:space="preserve">Reparatie capitala si modernizare statie de epurare </t>
  </si>
  <si>
    <t>Proiect si executie reparatie capitala/modernizare canalizare de la spital pana la statia de epurare</t>
  </si>
  <si>
    <t>Proiect si executie rampa de acces persoane cu dizabilitati</t>
  </si>
  <si>
    <t>Subzidire cladire Laborator-Farmacie</t>
  </si>
  <si>
    <t>4. Spitalul de Recuperare Bradet</t>
  </si>
  <si>
    <t>5.Spitalul de Pneumoftiziologie "Sf.Andrei" Valea Iasului</t>
  </si>
  <si>
    <t>Remontare gospodarie pomi-viticola Palos-Brasov</t>
  </si>
  <si>
    <t>Remontare gospodarie pomi-viticola Palos-Brasov Casa Gh. Cernea</t>
  </si>
  <si>
    <t>1. Centrul Cultural Judetean Arges</t>
  </si>
  <si>
    <t>2.Muzeul Judetean Arges</t>
  </si>
  <si>
    <t>3. Muzeul Viticulturii si Pomiculturii Golesti</t>
  </si>
  <si>
    <t>Proiectare si executie imprejmuire si porti acces la CIA Bascovele</t>
  </si>
  <si>
    <t>Racordare retea de canalizare</t>
  </si>
  <si>
    <t>3. Complexul de Locuinte Protejate Buzoesti</t>
  </si>
  <si>
    <t>Achizitie si montaj bazin GPL 3000 litri</t>
  </si>
  <si>
    <t>3. Unitatea de Asistenta Medico-Sociala Dedulesti</t>
  </si>
  <si>
    <t>Reparatie capitala sarpanta Pavilion P+2</t>
  </si>
  <si>
    <t>1. Centrul de Cultura I.C. Bratianu</t>
  </si>
  <si>
    <t>2 .Muzeul Judetean Arges</t>
  </si>
  <si>
    <t>Documentatie de avizare a lucrarilor de interventie pentru obiectivul de investitii "Reamenajare si extindere spatii EX-CPU"</t>
  </si>
  <si>
    <t>Pachet TC 25 4.3' - dispozitiv portabil PDA</t>
  </si>
  <si>
    <t>Aparat de anestezie complet echipat pentru adulti si copii</t>
  </si>
  <si>
    <t>Achizitionare si montare grup de pompare cu turatie variabila complet automatizat in statia de repompare Trivale</t>
  </si>
  <si>
    <t>Lucrari de proiectare si executie amenajare spatii amplasare echipamente radiologice (RMN)</t>
  </si>
  <si>
    <t>1.Inspectoratul General pentru Situatii de Urgenta</t>
  </si>
  <si>
    <t>Studiu fezabilitate si DALI cladire spital</t>
  </si>
  <si>
    <t>Expertiza tehnica, DALI, PT pentru obiectivul "Consolidarea si modernizarea imobilului situat in strada Domnita Balasa nr.19, apartinand Teatrului "Alexandru Davila" Pitesti, denumit "Sala Aschiuta""</t>
  </si>
  <si>
    <t>Serviciul Public Judetean de Paza si Ordine Arges</t>
  </si>
  <si>
    <t>Autoturism Dacia Logan</t>
  </si>
  <si>
    <t>Autoturism Dacia Duster</t>
  </si>
  <si>
    <t>Proiect SMIS 128038 "VENUS - Impreuna pentru o viata in siguranta"</t>
  </si>
  <si>
    <t>Linie endoscopie digestiva de inalta performanta</t>
  </si>
  <si>
    <t>Aparat anestezie performanta medie</t>
  </si>
  <si>
    <t>Roentgen mobil</t>
  </si>
  <si>
    <t>Pat terapie intensiva</t>
  </si>
  <si>
    <t>Microscop operator ORL - bipost cu frane electromagnetice</t>
  </si>
  <si>
    <t>Aparat radiologie mobil C-arm</t>
  </si>
  <si>
    <t>Gaz cromatograf</t>
  </si>
  <si>
    <t>Unitate electrochirurgie cu argon</t>
  </si>
  <si>
    <t>Sistem automat urini urised 3 pro+labumat 2</t>
  </si>
  <si>
    <t>Trombolyzer compact xr</t>
  </si>
  <si>
    <t>Analizor microbiologie</t>
  </si>
  <si>
    <t>Aparat electroterapie combinata</t>
  </si>
  <si>
    <t>Sistem perfuzie sub presiune cu incalzire</t>
  </si>
  <si>
    <t>Nasofaringoscop flexibil</t>
  </si>
  <si>
    <t>Sterilizator cu abur cu generator propriu de producere a aburului -10 STU</t>
  </si>
  <si>
    <t>Sterilizator rapid cu abur cu generator propriu de producere a aburului -1 STU</t>
  </si>
  <si>
    <t>Aparat de sigilat pungi rotativ cu imprimanta integrata</t>
  </si>
  <si>
    <t>Aparat automat de taiat si sigilat pungi</t>
  </si>
  <si>
    <t>Aparat electric de dezinfectat aer, nebulizator</t>
  </si>
  <si>
    <t xml:space="preserve">Lampa bactericida UV </t>
  </si>
  <si>
    <t>Tonometru ICARE</t>
  </si>
  <si>
    <t>Autorefractometru portabil 2WIN WIFI cu modul stabism si presbiopie</t>
  </si>
  <si>
    <t>Electroencefalograf 21 canale cu sistem de supraveghere video compatibile</t>
  </si>
  <si>
    <t>Aparat Roentgen cu masa telecomandata cu radiografie digitala si floroscopie digitala</t>
  </si>
  <si>
    <t>Masa operatie electrohidraulica cu functii complete</t>
  </si>
  <si>
    <t>Electrocauter cu sistem de sigilare vase</t>
  </si>
  <si>
    <t>Ecocardiograf cu sonda transtoracica si abdominal Doppler</t>
  </si>
  <si>
    <t>Spirometru de diagnostic</t>
  </si>
  <si>
    <t>Aparat pentru control microbiologic</t>
  </si>
  <si>
    <t>Etuva laborator</t>
  </si>
  <si>
    <t>Densimat</t>
  </si>
  <si>
    <t>Schimbator de caldura pentru preparare ACM</t>
  </si>
  <si>
    <t>Analizor automat de hematologie cu 27 parametri</t>
  </si>
  <si>
    <t>Coagulometru semiautomat cu un canal de masurare</t>
  </si>
  <si>
    <t xml:space="preserve">Microscop universal binocular </t>
  </si>
  <si>
    <t>Incubator microbiologie (termostat) 66 L</t>
  </si>
  <si>
    <t>Lampa bactericida laborator (lungime de unda a radiatiei UV peste 2,5 nm)</t>
  </si>
  <si>
    <t>Servicii elaborare Documentatie de avizare a Lucrarilor de Interventie (DALI) "Amenajare spatii amplasare echipamente radiologice (RMN)"</t>
  </si>
  <si>
    <t xml:space="preserve">Intocmit: </t>
  </si>
  <si>
    <t>4. Camin Persoane Varstnice Mozaceni</t>
  </si>
  <si>
    <t>3. Modernizare pe DJ 703 B lim. jud.Olt-Marghia-Padureti, km 41+275-41+775, L=0,500 km, comuna Lunca Corbului, judetul Arges</t>
  </si>
  <si>
    <t>Program informatic DOCLIB 38</t>
  </si>
  <si>
    <t>Injectomat</t>
  </si>
  <si>
    <t>Troliu medicamente</t>
  </si>
  <si>
    <t>Sistem PC Calculator Computer Desktop Intel i3 8100 RAM 8GB HDD 1TB Monitor 21,5" Windows 10 PRO</t>
  </si>
  <si>
    <t>Achizitie pompa submersibila 5,5 kw</t>
  </si>
  <si>
    <t>Achizitionare si montare centrala termica pe combustibil solid 250 kw</t>
  </si>
  <si>
    <t xml:space="preserve">Achizitionare masina de spalat rufe capacitate 12 kg/ciclu spalare </t>
  </si>
  <si>
    <t>3. Centrul de Ingrijire si Asistenta Pitesti</t>
  </si>
  <si>
    <t>4. Centrul de Ingrijire si Asistenta Bascovele</t>
  </si>
  <si>
    <t>Licenta Microsoft Windows 10 Profesional</t>
  </si>
  <si>
    <t>Licenta Microsoft Office Home and Bussiness 2019</t>
  </si>
  <si>
    <t>Licenta retail Microsoft Office 2019 Home and Business English Medialess</t>
  </si>
  <si>
    <t>Instalatie de oxigen medical cu ramificatie</t>
  </si>
  <si>
    <t>5. Spitalul de Pneumoftiziologie Valea Iasului</t>
  </si>
  <si>
    <t>CAPITOLUL 70. LOCUINTE, SEVICII SI DEZV PUBLICA</t>
  </si>
  <si>
    <t>1.Serviciul Public Judetean Salvamont</t>
  </si>
  <si>
    <t>Racord electric - Baza Salvamont Cota 2000 Transfagarasan</t>
  </si>
  <si>
    <t>Grup de pompare plus hidranti interiori</t>
  </si>
  <si>
    <t>4.Complexul de Servicii pentru Persoane cu Dizabilitati Vulturesti</t>
  </si>
  <si>
    <t>Sistem de gard electric permanent cu 5 fire</t>
  </si>
  <si>
    <t>Proiect sistem adresabil de semnalizare a inceputului de incendiu</t>
  </si>
  <si>
    <t>Proiect demontare, remontare sisteme tehnice de securitate si supraveghere Galeria de Arta-Muzeul Judetean Arges</t>
  </si>
  <si>
    <t>Proiect instalare sistem video in corpul de cladire C-Pitesti, str.Armand Calinescu nr.44</t>
  </si>
  <si>
    <t>Statie totala si dispozitiv de receptie GPS</t>
  </si>
  <si>
    <t>2.Centrul Cultural Judetean Arges</t>
  </si>
  <si>
    <t>Bransament energie electrica Sala Lumina</t>
  </si>
  <si>
    <t>Reparatie capitala a Retelei de apa cu instalatie hidranti</t>
  </si>
  <si>
    <t>Proiectare si executie retea fluide medicale (oxigen medicinal) inclusiv sursa de distributie oxigen medicinal-statie de reducere a presiunii</t>
  </si>
  <si>
    <t>Reparatii capitale tablouri electrice, inclusiv tabloul electric general</t>
  </si>
  <si>
    <t>Proiect, avize, autorizatii si asistenta tehnica "Reparatii capitale tablouri electrice, inclusiv tabloul electric general"</t>
  </si>
  <si>
    <t>71.01.30  Alte active fixe</t>
  </si>
  <si>
    <t>Documentatie tehnica pentru obiectivul "Operationalizarea Dispeceratului Integrat la nivelul judetului Arges"</t>
  </si>
  <si>
    <t>Inspectoratul General pentru Situatii de Urgenta</t>
  </si>
  <si>
    <t>Luneta</t>
  </si>
  <si>
    <t>2. Centrul de Cultura I.C. Bratianu</t>
  </si>
  <si>
    <t>Masina de gatit cu placa radianta</t>
  </si>
  <si>
    <t>Masina de gatit cu 4 focuri</t>
  </si>
  <si>
    <t>Cuptor electric cu convectie</t>
  </si>
  <si>
    <t>Lampa scialitica</t>
  </si>
  <si>
    <t>Laptop-Intel core i7</t>
  </si>
  <si>
    <t>Paturi spital</t>
  </si>
  <si>
    <t>Analizor automat</t>
  </si>
  <si>
    <t>Proiect"Implementarea unor masuri si instrumente destinate imbunatatirii proceselor administrative in cadrul Consiliului Judetean Arges"</t>
  </si>
  <si>
    <t>Microbuz transport persoane 16+1locuri</t>
  </si>
  <si>
    <t>Revizuire Studiu de Fezabilitate mixt, expertiza tehnica si audit energetic pentru obiectivul de investitii "Extindere si dotare spatii de urgenta si amenajari incinta Spital Judetean de Urgenta Pitesti"</t>
  </si>
  <si>
    <t>Verificare Studiu de fezabilitate mixt revizuit pentru obiectivul de investitii "Extindere si dotare spatii de urgenta si amenajari incinta Spital Judetean de Urgenta Pitesti"</t>
  </si>
  <si>
    <t>21. Documentatie de avizare a lucrarilor de interventie pentru obiectivul: "Modernizare drum judetean DJ 703 B lim.Jud. Olt - Marghia - Padureti, km 41+275-41+775, L=500 m, comuna Lunca Corbului, jud.Arges"</t>
  </si>
  <si>
    <t>22. Documentatie de avizare a lucrarilor de interventie pentru obiectivul "Modernizare pe DJ 742 Leordeni-Baloteasca-Cotu Malului-Glambocata, km 5+100-6+100, L=1,000 km, com. Leordeni, jud.Arges"</t>
  </si>
  <si>
    <t>23. Documentatie de avizare a lucrarilor de interventie pentru obiectivul: "Modernizare drum judetean DJ 742 Leordeni (DJ 703B)-Baloteasca-Cotu Malului-Glambocata-Leordeni (DN 7), km 5+100-6+100, L=1,0 km, la Leordeni, jud.Arges"</t>
  </si>
  <si>
    <t>24. Documentatie de avizare a lucrarilor de interventie pentru obiectivul "Modernizare pe DJ 508 Teiu-Buta, km 12+400-17+217, L= 4,817 km, comunele Teiu si Negrasi, jud. Arges"</t>
  </si>
  <si>
    <t>25. Documentatie de avizare a lucrarilor de interventie pentru obiectivul: "Modernizare drum judetean DJ 508 Cateasca (DJ 703B)-Furduiesti- Teiu-Buta (DJ 659), km 12+400-17+217, L= 4,817 km, com. Teiu si Negrasi, jud. Arges"</t>
  </si>
  <si>
    <t>27. Documentatie de avizare a lucrarilor de interventie pentru obiectivul: "Modernizare drum judetean  DJ 703 Moraresti-Cuca-Ciomagesti-lim.Jud.Olt, km 13+400-16+600, L=3,2 km, comuna Cuca, jud.Arges"</t>
  </si>
  <si>
    <t>28. Documentatie de avizare a lucrarilor de interventie pentru obiectivul:"Modernizare DJ 703 H Curtea de Arges - Valea Danului -Cepari - Suici - lim.jud. Valcea, km 9+475-10+364, L=0,889 km, com.Valea Danului si Cepari, jud.Arges"</t>
  </si>
  <si>
    <t>29. Documentatie de avizare a lucrarilor de interventie pentru obiectivul:"Modernizare DJ 702 F Lim. Jud.Dambovita-Slobozia, km 17+984-18+441, L=457 m, jud. Arges"</t>
  </si>
  <si>
    <t>30. Documentatie de avizare a lucrarilor de interventie pentru obiectivul: "Modernizare DJ 738 Poienari (DN73 -km 44+500) - Jugur - Draghici - Mihaesti (DC 11), km 10+200-13+600, L=3,4 km, jud.Arges"</t>
  </si>
  <si>
    <t>31. Documentatie de avizare a lucrarilor de interventie pentru obiectivul: "Modernizare  DJ 704 E Ursoaia - Bascovele - Ceauresti, km 3+100-7+600,L=4,5 km, jud.Arges"</t>
  </si>
  <si>
    <t>32. Documentatie de avizare a lucrarilor de interventie pentru obiectivul:"Modernizare DJ 739 Barzesti-Negresti-Zgriptesti-Beleti, km 9+800-12+000,L=2,2km, jud.Arges"</t>
  </si>
  <si>
    <t>4. Modernizare drum judetean DJ 703 B lim. Jud.Olt-Marghia-Padureti, km 41+275-41+775, L=500 m, comuna Lunca Corbului, jud. Arges</t>
  </si>
  <si>
    <t>5. Modernizare DJ 742 Leordeni (DJ 703B)-Baloteasca-Cotu Malului-Glambocata-Leordeni (DN 7), km 5+100-6+100, L=1,000 km, la Leordeni,Judetul Arges</t>
  </si>
  <si>
    <t>6. Modernizare drum judetean DJ 742 Leordeni (DJ 703B)-Baloteasca-Cotu Malului-Glambocata-Leordeni (DN 7), km 5+100-6+100, L=1,0 km, la Leordeni, jud. Arges</t>
  </si>
  <si>
    <t>7.Modernizare DJ 508 Cateasca (DJ 703B)-Furduiesti-Teiu-Buta (DJ 659), km 12+400-17+217, L=4,817 km, comunele Teiu si Negrasi, judetul Arges</t>
  </si>
  <si>
    <t>8. Modernizare drum judetean DJ 508 Cateasca (DJ 703B)-Furduiesti-Teiu-Buta (DJ 659), km 12+400-17+217, L=4,817 km, com. Teiu si Negrasi, jud. Arges</t>
  </si>
  <si>
    <t>9. Modernizare drum judetean DJ 703 Moraresti-Cuca-Ciomagesti-lim. Jud. Olt, km 13+400-16+600, L=3,2 km, comuna Cuca, jud. Arges</t>
  </si>
  <si>
    <t>26. Documentatie de avizare a lucrarilor de interventie pentru obiectivul: "Modernizare pe DJ 703 Moraresti-Cuca-Ciomagesti-lim.jud.Olt, km 13+400-16+600, L=3,200 km, comuna Cuca, jud.Arges"</t>
  </si>
  <si>
    <t>Racord canalizare menajera+pluviala</t>
  </si>
  <si>
    <t>3.Teatrul Al. Davila Pitesti</t>
  </si>
  <si>
    <t>Amenajare Exterioara Sediu DGASPC, Dragolesti</t>
  </si>
  <si>
    <t>Proiectare si executie sistem de monitorizare video</t>
  </si>
  <si>
    <t>Imprejmuire gard - latura de vest</t>
  </si>
  <si>
    <t>Proiect tehnic instalare rezervor stocare apa din sursa proprie</t>
  </si>
  <si>
    <t>Verificare de calitate a proiectului tehnic pentru obiectivul de investitii "Reabilitarea constructiei aferenta sediului Serviciului Judetean de Medicina Legala Arges"</t>
  </si>
  <si>
    <t>Drona</t>
  </si>
  <si>
    <t>Licente Windows 10</t>
  </si>
  <si>
    <t>Injectomat cu dubla cale</t>
  </si>
  <si>
    <t>Coagulometru semiautomat cu doua canale de masurare</t>
  </si>
  <si>
    <t>Analizor automat de imunologie</t>
  </si>
  <si>
    <t>Pompa submersibila</t>
  </si>
  <si>
    <t>Statie deferizare si demanganizare</t>
  </si>
  <si>
    <t>Achizitie si montaj centrale termice Pavilion I</t>
  </si>
  <si>
    <t>Centrala termica</t>
  </si>
  <si>
    <t>Lift pentru persoane cu dizabilitati</t>
  </si>
  <si>
    <t>Uscator de rufe profesional</t>
  </si>
  <si>
    <t>Achizitionare si montare sistem de monitorizare video</t>
  </si>
  <si>
    <t>Sistem de distilare a apei,</t>
  </si>
  <si>
    <t>Achizitie si montaj centrala termica de 300 KW</t>
  </si>
  <si>
    <t>3. Unitatea de Asistenta Medico-Sociala Domnesti</t>
  </si>
  <si>
    <t>VICEPRESEDINTE</t>
  </si>
  <si>
    <t>Scaner format A3</t>
  </si>
  <si>
    <t>Multifunctional laser color format A3</t>
  </si>
  <si>
    <t xml:space="preserve">Licenta OEM Microsoft Windows 10 Pro 64 bit Romanian </t>
  </si>
  <si>
    <t>Licenta retail Microsoft Office 2019 Home and Bussines</t>
  </si>
  <si>
    <t xml:space="preserve">Licenta GIS PublicAdministration.onMap </t>
  </si>
  <si>
    <t xml:space="preserve">CAPITOLUL 54 ALTE SERVICII PUBLICE GENERALE </t>
  </si>
  <si>
    <t>Directia Judeteana pentru Evidenta Persoanelor Arges</t>
  </si>
  <si>
    <t>Licenta Microsoft Windows 10 Profesional, EN, 64 bit</t>
  </si>
  <si>
    <t>Sonda liniara pentru doppler vascular</t>
  </si>
  <si>
    <t>Freza de zapada senilata</t>
  </si>
  <si>
    <t>Masina de tuns iarba</t>
  </si>
  <si>
    <t>Microscop trinocular cu examinare in camp luminos</t>
  </si>
  <si>
    <t xml:space="preserve">Aparat multifunctional pentru kinetoterapie </t>
  </si>
  <si>
    <t xml:space="preserve">Hota de microbiologie </t>
  </si>
  <si>
    <t xml:space="preserve">Analizor semiautomat pentru stripuri de urina </t>
  </si>
  <si>
    <t>Firma luminoasa cu litere volumetrice</t>
  </si>
  <si>
    <t>Instalatie paratrasnet</t>
  </si>
  <si>
    <t>Licenta Windows 10 Pro</t>
  </si>
  <si>
    <t>6. Spitalul de Boli Cronice si Geriatire Stefanesti</t>
  </si>
  <si>
    <t>Autoturism Duster</t>
  </si>
  <si>
    <t>Switch de management</t>
  </si>
  <si>
    <t>Sistem intercomunicatii</t>
  </si>
  <si>
    <t>Proiector profil junior 575 W Surce Four</t>
  </si>
  <si>
    <t>Proiector profile 750 W etc cu sistem optic</t>
  </si>
  <si>
    <t>Proiector profile 750 W cu lampa etc usa</t>
  </si>
  <si>
    <t>Digital Microscop Wi-Fi Tripla Illuminazione</t>
  </si>
  <si>
    <t>Microscop binocular digital cu tableta B-290TB Optika</t>
  </si>
  <si>
    <t>Lampa UV</t>
  </si>
  <si>
    <t>Lampa UV Germicida</t>
  </si>
  <si>
    <t>Purificator apa</t>
  </si>
  <si>
    <t>Balanta Analitica</t>
  </si>
  <si>
    <t>Pachet Nikon D7500 cu obiectiv, acumulator replace Power 3000</t>
  </si>
  <si>
    <t xml:space="preserve">Motocoasa </t>
  </si>
  <si>
    <t>Generator mobil</t>
  </si>
  <si>
    <t>Extractor local cu motor, varianta ATEX</t>
  </si>
  <si>
    <t>Spectrofotometru cu doua fascicule UV</t>
  </si>
  <si>
    <t>Microscop digital cu stativ</t>
  </si>
  <si>
    <t>Sistem ventilatie cu recuperare de caldura VENT-AXIA HR 200WK DEBIT AER 220MC/H cu buton de control</t>
  </si>
  <si>
    <t>Ghilotina electrica</t>
  </si>
  <si>
    <t>UPS</t>
  </si>
  <si>
    <t>Cort profesional</t>
  </si>
  <si>
    <t xml:space="preserve">3. Biblioteca Judeteana "Dinicu Golescu" </t>
  </si>
  <si>
    <t>Sistem grafica+licenta windows</t>
  </si>
  <si>
    <t>Licenta Corel Draw</t>
  </si>
  <si>
    <t>4. Centrul Cultural Judetean Arges</t>
  </si>
  <si>
    <t>5. Muzeul Viticulturii si Pomiculturii Golesti</t>
  </si>
  <si>
    <t>Spectograf pentru activitati de conservare-restaurare</t>
  </si>
  <si>
    <t>Masina de curatat laser pentru conservare-restaurare</t>
  </si>
  <si>
    <t>Bazin de spalare</t>
  </si>
  <si>
    <t xml:space="preserve">Sistem PC </t>
  </si>
  <si>
    <t>Aparat kineto cu laser</t>
  </si>
  <si>
    <t>3.Directia Generala de Asistenta Sociala si Protectia Copilului Arges</t>
  </si>
  <si>
    <t>Achizitionare si montare bariera automata</t>
  </si>
  <si>
    <t>Achizitie si montaj sistem cartela acces</t>
  </si>
  <si>
    <t>Uscator rufe profesional 9 kg</t>
  </si>
  <si>
    <t>Achizitie si montaj buton de panica</t>
  </si>
  <si>
    <t>Plita gaz</t>
  </si>
  <si>
    <t>Achizitionare si montare centrala termica</t>
  </si>
  <si>
    <t>Sistem supraveghere video si cartela de acces</t>
  </si>
  <si>
    <t>Uscator rufe profesional 20 kg</t>
  </si>
  <si>
    <t>Aragaz profesional cu 6 ochiuri si cuptor</t>
  </si>
  <si>
    <t xml:space="preserve">Sistem supraveghere video </t>
  </si>
  <si>
    <t>4. Centrul de Ingrijire si Asistenta Pitesti</t>
  </si>
  <si>
    <t xml:space="preserve">Sistem video interfonie si buton panica-achizitie si montaj </t>
  </si>
  <si>
    <t>Licenta Microsoft Windows 10 profesional OEM 32/64 BIT</t>
  </si>
  <si>
    <t>Licenta Microsoft Office Home and Business 2019</t>
  </si>
  <si>
    <t>Antivirus</t>
  </si>
  <si>
    <t>5. Complexul de Locuinte Protejate Buzoesti</t>
  </si>
  <si>
    <t>Achizitionare si instalare panouri solare 200 litri/buc</t>
  </si>
  <si>
    <t>Calculator all in one</t>
  </si>
  <si>
    <t>Feliator mezeluri</t>
  </si>
  <si>
    <t>Friteuza 10 l</t>
  </si>
  <si>
    <t>Masina curatat legume</t>
  </si>
  <si>
    <t>Calandru pentru calcat rufe</t>
  </si>
  <si>
    <t>Masa lucru inox</t>
  </si>
  <si>
    <t>Dulap depozitare vesela</t>
  </si>
  <si>
    <t>Canapea trei persoane</t>
  </si>
  <si>
    <t>Canapea + 2 fotolii + 1 masuta</t>
  </si>
  <si>
    <t>Masa ghiseu mare</t>
  </si>
  <si>
    <t>Masa ghiseu mica</t>
  </si>
  <si>
    <t>Unitatea de asistenta Medico-Sociala Dedulesti</t>
  </si>
  <si>
    <t xml:space="preserve">Licenta Windows </t>
  </si>
  <si>
    <t>Licenta Microsoft Office</t>
  </si>
  <si>
    <t>Servicii de actualizare a documentatiei de Avizare a Lucrarilor de Interventie pentru obiectivul de investitii "Conservarea si Consolidarea Cetatii Poenari Arges"</t>
  </si>
  <si>
    <t>Servicii de verificare a documentatiei de Avizare a Lucrarilor de Interventie pentru obiectivul de investitii "Conservarea si Consolidarea Cetatii Poenari Arges"</t>
  </si>
  <si>
    <t>Studiu de fezabilitate-Reparatie capitala si modernizare ascensor de persoane</t>
  </si>
  <si>
    <t>Reabilitare/reamenajare cladire pentru infiintarea unui Centru de Ingrijire si Asistenta Comuna Cotmeana- DALI, studii teren, expertiza tehnica, audit</t>
  </si>
  <si>
    <t>Actualizare proiect de amenajare expozitie Muzeul Judetean Arges (expozitii de istorie si stiintele naturii)</t>
  </si>
  <si>
    <t>Actualizare proiect de amenajare expozitie Galeria de Arta Rudolf Schweitzer-Cumpana (expozitia de arta)</t>
  </si>
  <si>
    <t>Proiectare si executie racord de gaze naturale pentru obiectivul  GALERIA DE ARTA "RUDOLF SCHWEITZER-CUMPANA"</t>
  </si>
  <si>
    <t>Proiect Demontare sisteme tehnice de securitate si supraveghere Galeria de Arta-Muzeul Judetean Arges</t>
  </si>
  <si>
    <t>Proiectare si executie platforma pietonala betonata si asigurarea scurgerii apelor</t>
  </si>
  <si>
    <t>Ion MÎNZÎNĂ</t>
  </si>
  <si>
    <t>Amenajare spatiu pentru protectie impotriva radiatiilor X in Laboratorul de Radiologie si Imagistica Medicala apartinand Spitalului Judetean de Urgenta pentru noul Computer Tomograf</t>
  </si>
  <si>
    <t>CAPITOLUL 54 ALTE SERVICII PUBLICE GENERALE</t>
  </si>
  <si>
    <t xml:space="preserve"> 4. Spitalul PNF Leordeni</t>
  </si>
  <si>
    <t>Construire cladire birouri administrative P+1E pentru Spitalul de Pneumoftiziologie Leordeni judetul Arges</t>
  </si>
  <si>
    <t xml:space="preserve">Amenajari exterioare, alei, accese rutiere, in incinta UAMS Dedulesti, comuna Moraresti </t>
  </si>
  <si>
    <t>Tablou echipat 40 A</t>
  </si>
  <si>
    <t>Tablou echipat 160 A</t>
  </si>
  <si>
    <t xml:space="preserve">Microbuz 19+1+1 locuri </t>
  </si>
  <si>
    <t xml:space="preserve">7. Centrul de Recuperare si Reabilitare Neuropsihiatrica Calinesti </t>
  </si>
  <si>
    <t xml:space="preserve">Autoturism cu 7 locuri </t>
  </si>
  <si>
    <t>8. Centrul de Ingrijire si Asistenta Bascovele</t>
  </si>
  <si>
    <t xml:space="preserve">Rampa mobila </t>
  </si>
  <si>
    <t>Reabilitarea constructiei aferenta sediului Serviciului Judetean de Medicina Legala Arges</t>
  </si>
  <si>
    <t>SECRETAR GENERAL AL JUDETULUI</t>
  </si>
  <si>
    <t xml:space="preserve"> </t>
  </si>
  <si>
    <t>Licenta perpetua de Adobe Professional 2017</t>
  </si>
  <si>
    <t>Achizitie si montaj buton de panica si sistem supraveghere video</t>
  </si>
  <si>
    <t>Uscator de rufe profesional 9 kg</t>
  </si>
  <si>
    <t xml:space="preserve">       VICEPRESEDINTE                                                            ADMINISTRATOR PUBLIC   </t>
  </si>
  <si>
    <t xml:space="preserve">               VIZAT                                                                                   VIZAT</t>
  </si>
  <si>
    <t xml:space="preserve">    Simona BRATULESCU                                                                Mariana DINU </t>
  </si>
  <si>
    <t>Expertiza tehnica, studiu geotehnic, arhitectura si structura la corpul A al UAMS Dedulesti</t>
  </si>
  <si>
    <t>Extinderea, modernizarea si dotarea Ambulatoriului Integrat al Spitalului de Pediatrie Pitesti</t>
  </si>
  <si>
    <t>Extinderea si dotarea Ambulatoriului Integrat al Spitalului Judetean de Urgenta Pitesti</t>
  </si>
  <si>
    <t xml:space="preserve">ANEXA Nr.3 la HCJ nr.               / 13.12.2019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</si>
</sst>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0"/>
      <name val="Arial"/>
    </font>
    <font>
      <b/>
      <sz val="10"/>
      <name val="Arial"/>
      <family val="2"/>
    </font>
    <font>
      <sz val="10"/>
      <name val="Arial"/>
      <family val="2"/>
      <charset val="238"/>
    </font>
    <font>
      <b/>
      <i/>
      <sz val="10"/>
      <name val="Arial"/>
      <family val="2"/>
      <charset val="238"/>
    </font>
    <font>
      <b/>
      <sz val="12"/>
      <name val="Arial"/>
      <family val="2"/>
      <charset val="238"/>
    </font>
    <font>
      <i/>
      <sz val="10"/>
      <name val="Arial"/>
      <family val="2"/>
      <charset val="238"/>
    </font>
    <font>
      <sz val="10"/>
      <name val="Arial"/>
      <family val="2"/>
    </font>
    <font>
      <i/>
      <sz val="10"/>
      <name val="Arial"/>
      <family val="2"/>
    </font>
    <font>
      <b/>
      <i/>
      <sz val="10"/>
      <name val="Arial"/>
      <family val="2"/>
    </font>
    <font>
      <b/>
      <sz val="10"/>
      <name val="Arial"/>
      <family val="2"/>
      <charset val="238"/>
    </font>
    <font>
      <sz val="10"/>
      <color indexed="10"/>
      <name val="Arial"/>
      <family val="2"/>
      <charset val="238"/>
    </font>
    <font>
      <sz val="10"/>
      <color indexed="10"/>
      <name val="Arial"/>
      <family val="2"/>
    </font>
    <font>
      <b/>
      <sz val="10"/>
      <color indexed="10"/>
      <name val="Arial"/>
      <family val="2"/>
      <charset val="238"/>
    </font>
    <font>
      <sz val="10"/>
      <color indexed="8"/>
      <name val="Arial"/>
      <family val="2"/>
      <charset val="238"/>
    </font>
    <font>
      <sz val="11"/>
      <name val="Times New Roman"/>
      <family val="1"/>
    </font>
    <font>
      <b/>
      <sz val="11"/>
      <name val="Times New Roman"/>
      <family val="1"/>
    </font>
    <font>
      <i/>
      <sz val="10"/>
      <color indexed="10"/>
      <name val="Arial"/>
      <family val="2"/>
      <charset val="238"/>
    </font>
    <font>
      <sz val="10"/>
      <color indexed="62"/>
      <name val="Arial"/>
      <family val="2"/>
    </font>
    <font>
      <b/>
      <i/>
      <sz val="10"/>
      <color indexed="10"/>
      <name val="Arial"/>
      <family val="2"/>
      <charset val="238"/>
    </font>
    <font>
      <sz val="10"/>
      <color theme="1"/>
      <name val="Arial"/>
      <family val="2"/>
    </font>
    <font>
      <b/>
      <sz val="10"/>
      <color rgb="FFFF0000"/>
      <name val="Arial"/>
      <family val="2"/>
      <charset val="238"/>
    </font>
    <font>
      <sz val="10"/>
      <color rgb="FFFF0000"/>
      <name val="Arial"/>
      <family val="2"/>
      <charset val="238"/>
    </font>
    <font>
      <b/>
      <sz val="10"/>
      <color rgb="FF000000"/>
      <name val="Arial"/>
      <family val="2"/>
    </font>
    <font>
      <sz val="10"/>
      <color rgb="FFFF0000"/>
      <name val="Arial"/>
      <family val="2"/>
    </font>
    <font>
      <sz val="11"/>
      <color rgb="FFFF0000"/>
      <name val="Arial"/>
      <family val="2"/>
      <charset val="238"/>
    </font>
    <font>
      <sz val="10"/>
      <color rgb="FFC00000"/>
      <name val="Arial"/>
      <family val="2"/>
    </font>
    <font>
      <sz val="11"/>
      <color rgb="FFFF0000"/>
      <name val="Times New Roman"/>
      <family val="1"/>
    </font>
    <font>
      <b/>
      <sz val="10"/>
      <color rgb="FFFF0000"/>
      <name val="Arial"/>
      <family val="2"/>
    </font>
    <font>
      <sz val="10"/>
      <color rgb="FF00B0F0"/>
      <name val="Arial"/>
      <family val="2"/>
      <charset val="238"/>
    </font>
    <font>
      <sz val="12"/>
      <color rgb="FFFF0000"/>
      <name val="Times New Roman"/>
      <family val="1"/>
    </font>
    <font>
      <sz val="12"/>
      <color rgb="FFFF0000"/>
      <name val="Times New Roman"/>
      <family val="1"/>
      <charset val="238"/>
    </font>
    <font>
      <sz val="11"/>
      <color rgb="FFFF0000"/>
      <name val="Times New Roman"/>
      <family val="1"/>
      <charset val="238"/>
    </font>
    <font>
      <sz val="10"/>
      <color rgb="FF00B0F0"/>
      <name val="Arial"/>
      <family val="2"/>
    </font>
    <font>
      <i/>
      <sz val="10"/>
      <color rgb="FFFF0000"/>
      <name val="Arial"/>
      <family val="2"/>
      <charset val="238"/>
    </font>
    <font>
      <sz val="10"/>
      <color theme="1"/>
      <name val="Arial"/>
      <family val="2"/>
      <charset val="238"/>
    </font>
    <font>
      <b/>
      <sz val="11"/>
      <color rgb="FFFF0000"/>
      <name val="Times New Roman"/>
      <family val="1"/>
    </font>
    <font>
      <sz val="10"/>
      <color theme="4"/>
      <name val="Arial"/>
      <family val="2"/>
      <charset val="238"/>
    </font>
    <font>
      <sz val="11"/>
      <name val="Arial"/>
      <family val="2"/>
    </font>
    <font>
      <b/>
      <sz val="11"/>
      <name val="Times New Roman"/>
      <family val="1"/>
      <charset val="238"/>
    </font>
  </fonts>
  <fills count="15">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31"/>
        <bgColor indexed="64"/>
      </patternFill>
    </fill>
    <fill>
      <patternFill patternType="solid">
        <fgColor indexed="51"/>
        <bgColor indexed="64"/>
      </patternFill>
    </fill>
    <fill>
      <patternFill patternType="solid">
        <fgColor indexed="44"/>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theme="3" tint="0.79998168889431442"/>
        <bgColor indexed="64"/>
      </patternFill>
    </fill>
  </fills>
  <borders count="19">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716">
    <xf numFmtId="0" fontId="0" fillId="0" borderId="0" xfId="0"/>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right"/>
    </xf>
    <xf numFmtId="0" fontId="0" fillId="0" borderId="0" xfId="0" applyBorder="1" applyAlignment="1">
      <alignment horizontal="center"/>
    </xf>
    <xf numFmtId="0" fontId="0" fillId="0" borderId="2" xfId="0" applyFill="1" applyBorder="1"/>
    <xf numFmtId="0" fontId="0" fillId="0" borderId="2" xfId="0" applyFill="1" applyBorder="1" applyAlignment="1">
      <alignment horizontal="center"/>
    </xf>
    <xf numFmtId="0" fontId="0" fillId="0" borderId="4" xfId="0" applyFill="1" applyBorder="1"/>
    <xf numFmtId="0" fontId="0" fillId="0" borderId="4" xfId="0" applyFill="1" applyBorder="1" applyAlignment="1">
      <alignment horizontal="center"/>
    </xf>
    <xf numFmtId="0" fontId="0" fillId="0" borderId="3" xfId="0" applyFill="1" applyBorder="1"/>
    <xf numFmtId="0" fontId="0" fillId="0" borderId="0" xfId="0" applyBorder="1"/>
    <xf numFmtId="0" fontId="2" fillId="0" borderId="2" xfId="0" applyFont="1" applyFill="1" applyBorder="1" applyAlignment="1"/>
    <xf numFmtId="0" fontId="2" fillId="0" borderId="3" xfId="0" applyFont="1" applyFill="1" applyBorder="1" applyAlignment="1"/>
    <xf numFmtId="0" fontId="2" fillId="0" borderId="5" xfId="0" applyFont="1" applyFill="1" applyBorder="1" applyAlignment="1"/>
    <xf numFmtId="0" fontId="3" fillId="0" borderId="2" xfId="0" applyFont="1" applyBorder="1"/>
    <xf numFmtId="0" fontId="5" fillId="0" borderId="5" xfId="0" applyFont="1" applyFill="1" applyBorder="1" applyAlignment="1">
      <alignment horizontal="left"/>
    </xf>
    <xf numFmtId="0" fontId="5" fillId="0" borderId="3" xfId="0" applyFont="1" applyFill="1" applyBorder="1"/>
    <xf numFmtId="0" fontId="5" fillId="0" borderId="2" xfId="0" applyFont="1" applyFill="1" applyBorder="1"/>
    <xf numFmtId="0" fontId="5" fillId="0" borderId="2" xfId="0" applyFont="1" applyFill="1" applyBorder="1" applyAlignment="1">
      <alignment horizontal="left"/>
    </xf>
    <xf numFmtId="0" fontId="5" fillId="0" borderId="5" xfId="0" applyFont="1" applyFill="1" applyBorder="1"/>
    <xf numFmtId="0" fontId="2" fillId="0" borderId="0" xfId="0" applyFont="1"/>
    <xf numFmtId="0" fontId="0" fillId="0" borderId="0" xfId="0" quotePrefix="1" applyBorder="1" applyAlignment="1">
      <alignment horizontal="right"/>
    </xf>
    <xf numFmtId="0" fontId="6" fillId="0" borderId="3" xfId="0" applyFont="1" applyFill="1" applyBorder="1"/>
    <xf numFmtId="0" fontId="1" fillId="0" borderId="6" xfId="0" applyFont="1" applyFill="1" applyBorder="1"/>
    <xf numFmtId="0" fontId="1" fillId="0" borderId="5" xfId="0" applyFont="1" applyFill="1" applyBorder="1"/>
    <xf numFmtId="0" fontId="6" fillId="0" borderId="5" xfId="0" applyFont="1" applyFill="1" applyBorder="1" applyAlignment="1">
      <alignment horizontal="center"/>
    </xf>
    <xf numFmtId="4" fontId="0" fillId="0" borderId="5" xfId="0" applyNumberFormat="1" applyFill="1" applyBorder="1" applyAlignment="1">
      <alignment horizontal="center"/>
    </xf>
    <xf numFmtId="0" fontId="6" fillId="0" borderId="3" xfId="0" applyFont="1" applyFill="1" applyBorder="1" applyAlignment="1">
      <alignment horizontal="center"/>
    </xf>
    <xf numFmtId="0" fontId="6" fillId="0" borderId="0" xfId="0" applyFont="1"/>
    <xf numFmtId="0" fontId="6" fillId="0" borderId="5" xfId="0" applyFont="1" applyFill="1" applyBorder="1"/>
    <xf numFmtId="0" fontId="6" fillId="0" borderId="2" xfId="0" applyFont="1" applyFill="1" applyBorder="1" applyAlignment="1">
      <alignment horizontal="center"/>
    </xf>
    <xf numFmtId="0" fontId="5" fillId="0" borderId="3" xfId="0" applyFont="1" applyFill="1" applyBorder="1" applyAlignment="1">
      <alignment horizontal="left"/>
    </xf>
    <xf numFmtId="0" fontId="6" fillId="0" borderId="2" xfId="0" applyFont="1" applyFill="1" applyBorder="1"/>
    <xf numFmtId="0" fontId="7" fillId="0" borderId="2" xfId="0" applyFont="1" applyFill="1" applyBorder="1" applyAlignment="1"/>
    <xf numFmtId="4" fontId="6" fillId="0" borderId="3" xfId="0" applyNumberFormat="1" applyFont="1" applyFill="1" applyBorder="1" applyAlignment="1">
      <alignment horizontal="center"/>
    </xf>
    <xf numFmtId="0" fontId="5" fillId="0" borderId="5" xfId="0" applyFont="1" applyFill="1" applyBorder="1" applyAlignment="1"/>
    <xf numFmtId="0" fontId="7" fillId="0" borderId="5" xfId="0" applyFont="1" applyFill="1" applyBorder="1" applyAlignment="1"/>
    <xf numFmtId="0" fontId="6" fillId="0" borderId="7" xfId="0" applyFont="1" applyFill="1" applyBorder="1" applyAlignment="1">
      <alignment horizontal="center"/>
    </xf>
    <xf numFmtId="0" fontId="6" fillId="0" borderId="8" xfId="0" applyFont="1" applyFill="1" applyBorder="1"/>
    <xf numFmtId="0" fontId="6" fillId="0" borderId="9" xfId="0" applyFont="1" applyFill="1" applyBorder="1"/>
    <xf numFmtId="0" fontId="2" fillId="0" borderId="9" xfId="0" applyFont="1" applyFill="1" applyBorder="1" applyAlignment="1"/>
    <xf numFmtId="0" fontId="2" fillId="0" borderId="7" xfId="0" applyFont="1" applyFill="1" applyBorder="1" applyAlignment="1"/>
    <xf numFmtId="0" fontId="0" fillId="0" borderId="9" xfId="0" applyFill="1" applyBorder="1" applyAlignment="1">
      <alignment horizontal="center"/>
    </xf>
    <xf numFmtId="0" fontId="6" fillId="0" borderId="9" xfId="0" applyFont="1" applyFill="1" applyBorder="1" applyAlignment="1">
      <alignment horizontal="center"/>
    </xf>
    <xf numFmtId="0" fontId="6" fillId="0" borderId="8" xfId="0" applyFont="1" applyFill="1" applyBorder="1" applyAlignment="1">
      <alignment horizontal="center"/>
    </xf>
    <xf numFmtId="0" fontId="5" fillId="0" borderId="3" xfId="0" applyFont="1" applyFill="1" applyBorder="1" applyAlignment="1">
      <alignment wrapText="1"/>
    </xf>
    <xf numFmtId="0" fontId="0" fillId="0" borderId="0" xfId="0" applyFill="1" applyBorder="1"/>
    <xf numFmtId="0" fontId="2" fillId="0" borderId="0" xfId="0" applyFont="1" applyFill="1" applyBorder="1" applyAlignment="1"/>
    <xf numFmtId="0" fontId="1" fillId="0" borderId="3" xfId="0" applyFont="1" applyFill="1" applyBorder="1"/>
    <xf numFmtId="4" fontId="0" fillId="0" borderId="3" xfId="0" applyNumberFormat="1" applyFill="1" applyBorder="1" applyAlignment="1">
      <alignment horizontal="right"/>
    </xf>
    <xf numFmtId="0" fontId="11" fillId="0" borderId="0" xfId="0" applyFont="1"/>
    <xf numFmtId="0" fontId="3" fillId="0" borderId="5" xfId="0" applyFont="1" applyFill="1" applyBorder="1" applyAlignment="1"/>
    <xf numFmtId="4" fontId="6" fillId="0" borderId="1" xfId="0" applyNumberFormat="1" applyFont="1" applyFill="1" applyBorder="1"/>
    <xf numFmtId="4" fontId="6" fillId="0" borderId="1" xfId="0" applyNumberFormat="1" applyFont="1" applyFill="1" applyBorder="1" applyAlignment="1">
      <alignment horizontal="center"/>
    </xf>
    <xf numFmtId="4" fontId="6" fillId="0" borderId="10" xfId="0" applyNumberFormat="1" applyFont="1" applyFill="1" applyBorder="1"/>
    <xf numFmtId="0" fontId="5" fillId="0" borderId="7" xfId="0" applyFont="1" applyFill="1" applyBorder="1" applyAlignment="1">
      <alignment horizontal="left"/>
    </xf>
    <xf numFmtId="4" fontId="0" fillId="0" borderId="6" xfId="0" applyNumberFormat="1" applyFill="1" applyBorder="1" applyAlignment="1">
      <alignment horizontal="right"/>
    </xf>
    <xf numFmtId="4" fontId="6" fillId="0" borderId="3" xfId="0" applyNumberFormat="1" applyFont="1" applyFill="1" applyBorder="1" applyAlignment="1">
      <alignment horizontal="right"/>
    </xf>
    <xf numFmtId="0" fontId="2" fillId="0" borderId="7" xfId="0" applyFont="1" applyFill="1" applyBorder="1" applyAlignment="1">
      <alignment horizontal="center"/>
    </xf>
    <xf numFmtId="0" fontId="2" fillId="0" borderId="9" xfId="0" applyFont="1" applyFill="1" applyBorder="1" applyAlignment="1">
      <alignment horizontal="center"/>
    </xf>
    <xf numFmtId="0" fontId="2" fillId="0" borderId="8" xfId="0" applyFont="1" applyFill="1" applyBorder="1" applyAlignment="1">
      <alignment horizontal="center"/>
    </xf>
    <xf numFmtId="0" fontId="3" fillId="0" borderId="7" xfId="0" applyFont="1" applyFill="1" applyBorder="1" applyAlignment="1"/>
    <xf numFmtId="0" fontId="9" fillId="0" borderId="2" xfId="0" applyFont="1" applyFill="1" applyBorder="1"/>
    <xf numFmtId="0" fontId="2" fillId="0" borderId="2" xfId="0" applyFont="1" applyFill="1" applyBorder="1"/>
    <xf numFmtId="0" fontId="2" fillId="0" borderId="2" xfId="0" applyFont="1" applyFill="1" applyBorder="1" applyAlignment="1">
      <alignment horizontal="center"/>
    </xf>
    <xf numFmtId="0" fontId="2" fillId="0" borderId="4" xfId="0" applyFont="1" applyFill="1" applyBorder="1"/>
    <xf numFmtId="0" fontId="2" fillId="0" borderId="4" xfId="0" applyFont="1" applyFill="1" applyBorder="1" applyAlignment="1">
      <alignment horizontal="center"/>
    </xf>
    <xf numFmtId="0" fontId="2" fillId="0" borderId="3" xfId="0" applyFont="1" applyFill="1" applyBorder="1"/>
    <xf numFmtId="0" fontId="2" fillId="0" borderId="3" xfId="0" applyFont="1" applyFill="1" applyBorder="1" applyAlignment="1">
      <alignment horizontal="center"/>
    </xf>
    <xf numFmtId="0" fontId="2" fillId="0" borderId="5" xfId="0" applyFont="1" applyFill="1" applyBorder="1" applyAlignment="1">
      <alignment horizontal="center"/>
    </xf>
    <xf numFmtId="4" fontId="2" fillId="0" borderId="6" xfId="0" applyNumberFormat="1" applyFont="1" applyFill="1" applyBorder="1" applyAlignment="1">
      <alignment horizontal="right"/>
    </xf>
    <xf numFmtId="0" fontId="2" fillId="0" borderId="5" xfId="0" applyFont="1" applyFill="1" applyBorder="1"/>
    <xf numFmtId="0" fontId="2" fillId="0" borderId="11" xfId="0" applyFont="1" applyFill="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2" fillId="0" borderId="5" xfId="0" applyFont="1" applyFill="1" applyBorder="1" applyAlignment="1">
      <alignment wrapText="1"/>
    </xf>
    <xf numFmtId="0" fontId="7" fillId="0" borderId="5" xfId="0" applyFont="1" applyFill="1" applyBorder="1"/>
    <xf numFmtId="0" fontId="7" fillId="0" borderId="3" xfId="0" applyFont="1" applyFill="1" applyBorder="1"/>
    <xf numFmtId="0" fontId="2" fillId="0" borderId="3" xfId="0" applyFont="1" applyFill="1" applyBorder="1" applyAlignment="1">
      <alignment wrapText="1"/>
    </xf>
    <xf numFmtId="0" fontId="3" fillId="0" borderId="2" xfId="0" applyFont="1" applyFill="1" applyBorder="1"/>
    <xf numFmtId="2" fontId="0" fillId="0" borderId="0" xfId="0" applyNumberFormat="1"/>
    <xf numFmtId="0" fontId="6" fillId="0" borderId="4" xfId="0" applyFont="1" applyFill="1" applyBorder="1"/>
    <xf numFmtId="0" fontId="6" fillId="0" borderId="4" xfId="0" applyFont="1" applyFill="1" applyBorder="1" applyAlignment="1">
      <alignment horizontal="center"/>
    </xf>
    <xf numFmtId="0" fontId="7" fillId="0" borderId="2" xfId="0" applyFont="1" applyFill="1" applyBorder="1"/>
    <xf numFmtId="0" fontId="6" fillId="0" borderId="6" xfId="0" applyFont="1" applyFill="1" applyBorder="1" applyAlignment="1">
      <alignment horizontal="center"/>
    </xf>
    <xf numFmtId="4" fontId="6" fillId="0" borderId="6" xfId="0" applyNumberFormat="1" applyFont="1" applyFill="1" applyBorder="1" applyAlignment="1">
      <alignment horizontal="right"/>
    </xf>
    <xf numFmtId="0" fontId="0" fillId="0" borderId="0" xfId="0" applyFill="1"/>
    <xf numFmtId="0" fontId="0" fillId="0" borderId="7" xfId="0" applyFill="1" applyBorder="1" applyAlignment="1">
      <alignment horizontal="center"/>
    </xf>
    <xf numFmtId="4" fontId="0" fillId="0" borderId="6" xfId="0" applyNumberFormat="1" applyBorder="1" applyAlignment="1">
      <alignment horizontal="right"/>
    </xf>
    <xf numFmtId="2" fontId="0" fillId="0" borderId="6" xfId="0" applyNumberFormat="1" applyFill="1" applyBorder="1" applyAlignment="1">
      <alignment horizontal="right"/>
    </xf>
    <xf numFmtId="4" fontId="2" fillId="0" borderId="6" xfId="0" applyNumberFormat="1" applyFont="1" applyBorder="1" applyAlignment="1">
      <alignment horizontal="right"/>
    </xf>
    <xf numFmtId="0" fontId="3" fillId="0" borderId="2" xfId="0" applyFont="1" applyFill="1" applyBorder="1" applyAlignment="1"/>
    <xf numFmtId="0" fontId="8" fillId="0" borderId="2" xfId="0" applyFont="1" applyFill="1" applyBorder="1"/>
    <xf numFmtId="0" fontId="1" fillId="0" borderId="5" xfId="0" applyFont="1" applyFill="1" applyBorder="1" applyAlignment="1">
      <alignment wrapText="1"/>
    </xf>
    <xf numFmtId="0" fontId="8" fillId="0" borderId="7" xfId="0" applyFont="1" applyFill="1" applyBorder="1" applyAlignment="1"/>
    <xf numFmtId="4" fontId="2" fillId="2" borderId="6" xfId="0" applyNumberFormat="1" applyFont="1" applyFill="1" applyBorder="1" applyAlignment="1">
      <alignment horizontal="right"/>
    </xf>
    <xf numFmtId="4" fontId="2" fillId="3" borderId="6" xfId="0" applyNumberFormat="1" applyFont="1" applyFill="1" applyBorder="1" applyAlignment="1">
      <alignment horizontal="right"/>
    </xf>
    <xf numFmtId="0" fontId="6" fillId="0" borderId="2" xfId="0" applyFont="1" applyFill="1" applyBorder="1" applyAlignment="1">
      <alignment wrapText="1"/>
    </xf>
    <xf numFmtId="0" fontId="6" fillId="0" borderId="3" xfId="0" applyFont="1" applyFill="1" applyBorder="1" applyAlignment="1">
      <alignment wrapText="1"/>
    </xf>
    <xf numFmtId="0" fontId="6" fillId="0" borderId="5" xfId="0" applyFont="1" applyFill="1" applyBorder="1" applyAlignment="1">
      <alignment wrapText="1"/>
    </xf>
    <xf numFmtId="0" fontId="6" fillId="3" borderId="5" xfId="0" applyFont="1" applyFill="1" applyBorder="1" applyAlignment="1">
      <alignment horizontal="center"/>
    </xf>
    <xf numFmtId="4" fontId="0" fillId="3" borderId="6" xfId="0" applyNumberFormat="1" applyFill="1" applyBorder="1" applyAlignment="1">
      <alignment horizontal="right"/>
    </xf>
    <xf numFmtId="4" fontId="6" fillId="3" borderId="6" xfId="0" applyNumberFormat="1" applyFont="1" applyFill="1" applyBorder="1" applyAlignment="1">
      <alignment horizontal="right"/>
    </xf>
    <xf numFmtId="0" fontId="6" fillId="3" borderId="3" xfId="0" applyFont="1" applyFill="1" applyBorder="1" applyAlignment="1">
      <alignment wrapText="1"/>
    </xf>
    <xf numFmtId="0" fontId="6" fillId="3" borderId="3" xfId="0" applyFont="1" applyFill="1" applyBorder="1" applyAlignment="1">
      <alignment horizontal="center"/>
    </xf>
    <xf numFmtId="4" fontId="6" fillId="3" borderId="6" xfId="0" applyNumberFormat="1" applyFont="1" applyFill="1" applyBorder="1"/>
    <xf numFmtId="0" fontId="6" fillId="3" borderId="2" xfId="0" applyFont="1" applyFill="1" applyBorder="1" applyAlignment="1">
      <alignment horizontal="center"/>
    </xf>
    <xf numFmtId="0" fontId="2" fillId="3" borderId="3" xfId="0" applyFont="1" applyFill="1" applyBorder="1" applyAlignment="1"/>
    <xf numFmtId="0" fontId="5" fillId="3" borderId="5" xfId="0" applyFont="1" applyFill="1" applyBorder="1"/>
    <xf numFmtId="0" fontId="0" fillId="3" borderId="2" xfId="0" applyFill="1" applyBorder="1" applyAlignment="1">
      <alignment horizontal="center"/>
    </xf>
    <xf numFmtId="0" fontId="5" fillId="3" borderId="3" xfId="0" applyFont="1" applyFill="1" applyBorder="1"/>
    <xf numFmtId="0" fontId="6" fillId="3" borderId="5" xfId="0" applyFont="1" applyFill="1" applyBorder="1"/>
    <xf numFmtId="0" fontId="0" fillId="3" borderId="2" xfId="0" applyFill="1" applyBorder="1"/>
    <xf numFmtId="0" fontId="6" fillId="0" borderId="0" xfId="0" applyFont="1" applyFill="1" applyBorder="1" applyAlignment="1">
      <alignment horizontal="center" vertical="center"/>
    </xf>
    <xf numFmtId="0" fontId="9" fillId="0" borderId="0" xfId="0" applyFont="1"/>
    <xf numFmtId="0" fontId="0" fillId="0" borderId="0" xfId="0" applyFill="1" applyBorder="1" applyAlignment="1"/>
    <xf numFmtId="0" fontId="9" fillId="0" borderId="5" xfId="0" applyFont="1" applyFill="1" applyBorder="1"/>
    <xf numFmtId="0" fontId="5" fillId="0" borderId="0" xfId="0" applyFont="1" applyFill="1" applyBorder="1"/>
    <xf numFmtId="0" fontId="9" fillId="0" borderId="2" xfId="0" applyFont="1" applyBorder="1" applyAlignment="1">
      <alignment horizontal="center"/>
    </xf>
    <xf numFmtId="14" fontId="9" fillId="0" borderId="3" xfId="0" applyNumberFormat="1" applyFont="1" applyBorder="1" applyAlignment="1">
      <alignment horizontal="center"/>
    </xf>
    <xf numFmtId="0" fontId="9" fillId="0" borderId="10" xfId="0" applyFont="1" applyBorder="1" applyAlignment="1">
      <alignment horizontal="center"/>
    </xf>
    <xf numFmtId="0" fontId="9" fillId="0" borderId="0" xfId="0" applyFont="1" applyAlignment="1">
      <alignment horizontal="center"/>
    </xf>
    <xf numFmtId="0" fontId="11" fillId="3" borderId="0" xfId="0" applyFont="1" applyFill="1"/>
    <xf numFmtId="0" fontId="0" fillId="3" borderId="0" xfId="0" applyFill="1"/>
    <xf numFmtId="0" fontId="0" fillId="3" borderId="0" xfId="0" applyFill="1" applyBorder="1"/>
    <xf numFmtId="0" fontId="2" fillId="3" borderId="0" xfId="0" applyFont="1" applyFill="1"/>
    <xf numFmtId="0" fontId="0" fillId="3" borderId="3" xfId="0" applyFill="1" applyBorder="1"/>
    <xf numFmtId="0" fontId="3" fillId="3" borderId="5" xfId="0" applyFont="1" applyFill="1" applyBorder="1" applyAlignment="1"/>
    <xf numFmtId="0" fontId="6" fillId="3" borderId="8" xfId="0" applyFont="1" applyFill="1" applyBorder="1" applyAlignment="1">
      <alignment horizontal="center"/>
    </xf>
    <xf numFmtId="4" fontId="2" fillId="3" borderId="6" xfId="0" applyNumberFormat="1" applyFont="1" applyFill="1" applyBorder="1"/>
    <xf numFmtId="4" fontId="0" fillId="3" borderId="6" xfId="0" applyNumberFormat="1" applyFill="1" applyBorder="1"/>
    <xf numFmtId="0" fontId="6" fillId="3" borderId="9" xfId="0" applyFont="1" applyFill="1" applyBorder="1" applyAlignment="1">
      <alignment horizontal="center"/>
    </xf>
    <xf numFmtId="0" fontId="2" fillId="3" borderId="2" xfId="0" applyFont="1" applyFill="1" applyBorder="1" applyAlignment="1"/>
    <xf numFmtId="0" fontId="6" fillId="3" borderId="3" xfId="0" applyFont="1" applyFill="1" applyBorder="1"/>
    <xf numFmtId="0" fontId="2" fillId="3" borderId="5" xfId="0" applyFont="1" applyFill="1" applyBorder="1"/>
    <xf numFmtId="0" fontId="6" fillId="3" borderId="2" xfId="0" applyFont="1" applyFill="1" applyBorder="1"/>
    <xf numFmtId="0" fontId="2" fillId="3" borderId="5" xfId="0" applyFont="1" applyFill="1" applyBorder="1" applyAlignment="1">
      <alignment wrapText="1"/>
    </xf>
    <xf numFmtId="0" fontId="2" fillId="3" borderId="3" xfId="0" applyFont="1" applyFill="1" applyBorder="1"/>
    <xf numFmtId="0" fontId="6" fillId="3" borderId="3" xfId="0" applyFont="1" applyFill="1" applyBorder="1" applyAlignment="1"/>
    <xf numFmtId="0" fontId="0" fillId="3" borderId="3" xfId="0" applyFill="1" applyBorder="1" applyAlignment="1">
      <alignment wrapText="1"/>
    </xf>
    <xf numFmtId="0" fontId="3" fillId="3" borderId="7" xfId="0" applyFont="1" applyFill="1" applyBorder="1" applyAlignment="1"/>
    <xf numFmtId="4" fontId="2" fillId="3" borderId="12" xfId="0" applyNumberFormat="1" applyFont="1" applyFill="1" applyBorder="1" applyAlignment="1">
      <alignment horizontal="right"/>
    </xf>
    <xf numFmtId="0" fontId="2" fillId="3" borderId="13" xfId="0" applyFont="1" applyFill="1" applyBorder="1" applyAlignment="1">
      <alignment horizontal="center"/>
    </xf>
    <xf numFmtId="0" fontId="5" fillId="3" borderId="3" xfId="0" applyFont="1" applyFill="1" applyBorder="1" applyAlignment="1">
      <alignment wrapText="1"/>
    </xf>
    <xf numFmtId="0" fontId="2" fillId="3" borderId="1" xfId="0" applyFont="1" applyFill="1" applyBorder="1" applyAlignment="1">
      <alignment horizontal="center"/>
    </xf>
    <xf numFmtId="0" fontId="2" fillId="3" borderId="8" xfId="0" applyFont="1" applyFill="1" applyBorder="1" applyAlignment="1">
      <alignment horizontal="center"/>
    </xf>
    <xf numFmtId="0" fontId="2" fillId="3" borderId="3" xfId="0" applyFont="1" applyFill="1" applyBorder="1" applyAlignment="1">
      <alignment wrapText="1"/>
    </xf>
    <xf numFmtId="0" fontId="2" fillId="3" borderId="7" xfId="0" applyFont="1" applyFill="1" applyBorder="1" applyAlignment="1">
      <alignment horizontal="center"/>
    </xf>
    <xf numFmtId="0" fontId="5" fillId="3" borderId="5" xfId="0" applyFont="1" applyFill="1" applyBorder="1" applyAlignment="1">
      <alignment wrapText="1"/>
    </xf>
    <xf numFmtId="0" fontId="2" fillId="3" borderId="9" xfId="0" applyFont="1" applyFill="1" applyBorder="1" applyAlignment="1">
      <alignment horizontal="center"/>
    </xf>
    <xf numFmtId="0" fontId="10" fillId="3" borderId="0" xfId="0" applyFont="1" applyFill="1"/>
    <xf numFmtId="0" fontId="2" fillId="3" borderId="2" xfId="0" applyFont="1" applyFill="1" applyBorder="1"/>
    <xf numFmtId="0" fontId="3" fillId="3" borderId="2" xfId="0" applyFont="1" applyFill="1" applyBorder="1"/>
    <xf numFmtId="0" fontId="10" fillId="3" borderId="0" xfId="0" applyFont="1" applyFill="1" applyBorder="1" applyAlignment="1"/>
    <xf numFmtId="0" fontId="2" fillId="3" borderId="5" xfId="0" applyFont="1" applyFill="1" applyBorder="1" applyAlignment="1">
      <alignment horizontal="center"/>
    </xf>
    <xf numFmtId="4" fontId="0" fillId="3" borderId="14" xfId="0" applyNumberFormat="1" applyFill="1" applyBorder="1" applyAlignment="1">
      <alignment horizontal="right"/>
    </xf>
    <xf numFmtId="0" fontId="2" fillId="3" borderId="3" xfId="0" applyFont="1" applyFill="1" applyBorder="1" applyAlignment="1">
      <alignment horizontal="center"/>
    </xf>
    <xf numFmtId="0" fontId="9" fillId="3" borderId="5" xfId="0" applyFont="1" applyFill="1" applyBorder="1" applyAlignment="1">
      <alignment horizontal="center"/>
    </xf>
    <xf numFmtId="4" fontId="9" fillId="3" borderId="6" xfId="0" applyNumberFormat="1" applyFont="1" applyFill="1" applyBorder="1" applyAlignment="1">
      <alignment horizontal="right"/>
    </xf>
    <xf numFmtId="0" fontId="9" fillId="3" borderId="0" xfId="0" applyFont="1" applyFill="1"/>
    <xf numFmtId="0" fontId="9" fillId="3" borderId="3" xfId="0" applyFont="1" applyFill="1" applyBorder="1" applyAlignment="1">
      <alignment horizontal="center"/>
    </xf>
    <xf numFmtId="0" fontId="9" fillId="0" borderId="5" xfId="0" applyFont="1" applyFill="1" applyBorder="1" applyAlignment="1">
      <alignment wrapText="1"/>
    </xf>
    <xf numFmtId="0" fontId="9" fillId="0" borderId="5" xfId="0" applyFont="1" applyFill="1" applyBorder="1" applyAlignment="1">
      <alignment horizontal="center"/>
    </xf>
    <xf numFmtId="4" fontId="9" fillId="0" borderId="6" xfId="0" applyNumberFormat="1" applyFont="1" applyFill="1" applyBorder="1" applyAlignment="1">
      <alignment horizontal="right"/>
    </xf>
    <xf numFmtId="0" fontId="9" fillId="0" borderId="3" xfId="0" applyFont="1" applyFill="1" applyBorder="1"/>
    <xf numFmtId="0" fontId="9" fillId="0" borderId="3" xfId="0" applyFont="1" applyFill="1" applyBorder="1" applyAlignment="1">
      <alignment horizontal="center"/>
    </xf>
    <xf numFmtId="0" fontId="9" fillId="3" borderId="2" xfId="0" applyFont="1" applyFill="1" applyBorder="1" applyAlignment="1"/>
    <xf numFmtId="0" fontId="9" fillId="3" borderId="3" xfId="0" applyFont="1" applyFill="1" applyBorder="1" applyAlignment="1"/>
    <xf numFmtId="0" fontId="9" fillId="0" borderId="2" xfId="0" applyFont="1" applyFill="1" applyBorder="1" applyAlignment="1"/>
    <xf numFmtId="0" fontId="3" fillId="0" borderId="5" xfId="0" applyFont="1" applyFill="1" applyBorder="1"/>
    <xf numFmtId="0" fontId="9" fillId="0" borderId="2" xfId="0" applyFont="1" applyFill="1" applyBorder="1" applyAlignment="1">
      <alignment horizontal="center"/>
    </xf>
    <xf numFmtId="0" fontId="3" fillId="0" borderId="3" xfId="0" applyFont="1" applyFill="1" applyBorder="1"/>
    <xf numFmtId="0" fontId="9" fillId="3" borderId="8" xfId="0" applyFont="1" applyFill="1" applyBorder="1" applyAlignment="1">
      <alignment horizontal="center"/>
    </xf>
    <xf numFmtId="0" fontId="9" fillId="3" borderId="9" xfId="0" applyFont="1" applyFill="1" applyBorder="1" applyAlignment="1">
      <alignment horizontal="center"/>
    </xf>
    <xf numFmtId="0" fontId="9" fillId="0" borderId="7" xfId="0" applyFont="1" applyFill="1" applyBorder="1" applyAlignment="1">
      <alignment horizontal="center"/>
    </xf>
    <xf numFmtId="0" fontId="9" fillId="0" borderId="9" xfId="0" applyFont="1" applyFill="1" applyBorder="1" applyAlignment="1">
      <alignment horizontal="center"/>
    </xf>
    <xf numFmtId="0" fontId="9" fillId="0" borderId="3" xfId="0" applyFont="1" applyFill="1" applyBorder="1" applyAlignment="1"/>
    <xf numFmtId="0" fontId="5" fillId="3" borderId="2" xfId="0" applyFont="1" applyFill="1" applyBorder="1" applyAlignment="1">
      <alignment horizontal="left"/>
    </xf>
    <xf numFmtId="0" fontId="9" fillId="0" borderId="0" xfId="0" applyFont="1" applyBorder="1"/>
    <xf numFmtId="0" fontId="9" fillId="3" borderId="3" xfId="0" applyFont="1" applyFill="1" applyBorder="1"/>
    <xf numFmtId="0" fontId="9" fillId="3" borderId="5" xfId="0" applyFont="1" applyFill="1" applyBorder="1" applyAlignment="1"/>
    <xf numFmtId="2" fontId="9" fillId="3" borderId="6" xfId="0" applyNumberFormat="1" applyFont="1" applyFill="1" applyBorder="1" applyAlignment="1">
      <alignment horizontal="right"/>
    </xf>
    <xf numFmtId="0" fontId="9" fillId="3" borderId="2" xfId="0" applyFont="1" applyFill="1" applyBorder="1" applyAlignment="1">
      <alignment horizontal="center"/>
    </xf>
    <xf numFmtId="0" fontId="3" fillId="3" borderId="2" xfId="0" applyFont="1" applyFill="1" applyBorder="1" applyAlignment="1">
      <alignment wrapText="1"/>
    </xf>
    <xf numFmtId="0" fontId="9" fillId="0" borderId="5" xfId="0" applyFont="1" applyFill="1" applyBorder="1" applyAlignment="1"/>
    <xf numFmtId="0" fontId="7" fillId="3" borderId="3" xfId="0" applyFont="1" applyFill="1" applyBorder="1"/>
    <xf numFmtId="0" fontId="6" fillId="3" borderId="5" xfId="0" applyFont="1" applyFill="1" applyBorder="1" applyAlignment="1">
      <alignment horizontal="left" wrapText="1"/>
    </xf>
    <xf numFmtId="0" fontId="9" fillId="3" borderId="2" xfId="0" applyFont="1" applyFill="1" applyBorder="1" applyAlignment="1">
      <alignment wrapText="1"/>
    </xf>
    <xf numFmtId="0" fontId="6" fillId="3" borderId="0" xfId="0" applyFont="1" applyFill="1"/>
    <xf numFmtId="0" fontId="9" fillId="3" borderId="5" xfId="0" applyFont="1" applyFill="1" applyBorder="1"/>
    <xf numFmtId="0" fontId="9" fillId="3" borderId="2" xfId="0" applyFont="1" applyFill="1" applyBorder="1"/>
    <xf numFmtId="0" fontId="9" fillId="3" borderId="3" xfId="0" applyFont="1" applyFill="1" applyBorder="1" applyAlignment="1">
      <alignment wrapText="1"/>
    </xf>
    <xf numFmtId="0" fontId="9" fillId="3" borderId="5" xfId="0" applyFont="1" applyFill="1" applyBorder="1" applyAlignment="1">
      <alignment wrapText="1"/>
    </xf>
    <xf numFmtId="0" fontId="9" fillId="3" borderId="0" xfId="0" applyFont="1" applyFill="1" applyBorder="1"/>
    <xf numFmtId="0" fontId="12" fillId="3" borderId="0" xfId="0" applyFont="1" applyFill="1"/>
    <xf numFmtId="0" fontId="10" fillId="4" borderId="0" xfId="0" applyFont="1" applyFill="1"/>
    <xf numFmtId="0" fontId="9" fillId="3" borderId="9" xfId="0" applyFont="1" applyFill="1" applyBorder="1" applyAlignment="1"/>
    <xf numFmtId="0" fontId="3" fillId="3" borderId="5" xfId="0" applyFont="1" applyFill="1" applyBorder="1"/>
    <xf numFmtId="0" fontId="12" fillId="3" borderId="0" xfId="0" applyFont="1" applyFill="1" applyBorder="1" applyAlignment="1"/>
    <xf numFmtId="0" fontId="3" fillId="3" borderId="3" xfId="0" applyFont="1" applyFill="1" applyBorder="1"/>
    <xf numFmtId="0" fontId="3" fillId="3" borderId="3" xfId="0" applyFont="1" applyFill="1" applyBorder="1" applyAlignment="1"/>
    <xf numFmtId="0" fontId="9" fillId="0" borderId="8" xfId="0" applyFont="1" applyFill="1" applyBorder="1" applyAlignment="1">
      <alignment horizontal="center"/>
    </xf>
    <xf numFmtId="0" fontId="9" fillId="0" borderId="5" xfId="0" applyFont="1" applyBorder="1" applyAlignment="1">
      <alignment horizontal="left"/>
    </xf>
    <xf numFmtId="0" fontId="9" fillId="0" borderId="2" xfId="0" applyFont="1" applyBorder="1"/>
    <xf numFmtId="0" fontId="9" fillId="0" borderId="3" xfId="0" applyFont="1" applyBorder="1"/>
    <xf numFmtId="0" fontId="8" fillId="0" borderId="2" xfId="0" applyFont="1" applyFill="1" applyBorder="1" applyAlignment="1">
      <alignment horizontal="left"/>
    </xf>
    <xf numFmtId="0" fontId="9" fillId="0" borderId="0" xfId="0" applyFont="1" applyFill="1"/>
    <xf numFmtId="0" fontId="6" fillId="0" borderId="0" xfId="0" applyFont="1" applyFill="1"/>
    <xf numFmtId="0" fontId="11" fillId="0" borderId="0" xfId="0" applyFont="1" applyFill="1"/>
    <xf numFmtId="4" fontId="0" fillId="0" borderId="14" xfId="0" applyNumberFormat="1" applyFill="1" applyBorder="1" applyAlignment="1">
      <alignment horizontal="right"/>
    </xf>
    <xf numFmtId="0" fontId="10" fillId="0" borderId="0" xfId="0" applyFont="1" applyFill="1"/>
    <xf numFmtId="0" fontId="2" fillId="0" borderId="8" xfId="0" applyFont="1" applyFill="1" applyBorder="1"/>
    <xf numFmtId="0" fontId="2" fillId="0" borderId="9" xfId="0" applyFont="1" applyFill="1" applyBorder="1"/>
    <xf numFmtId="0" fontId="6" fillId="0" borderId="5" xfId="0" applyFont="1" applyFill="1" applyBorder="1" applyAlignment="1"/>
    <xf numFmtId="0" fontId="6" fillId="0" borderId="3" xfId="0" applyFont="1" applyFill="1" applyBorder="1" applyAlignment="1"/>
    <xf numFmtId="0" fontId="2" fillId="0" borderId="7" xfId="0" applyFont="1" applyFill="1" applyBorder="1"/>
    <xf numFmtId="0" fontId="9" fillId="0" borderId="5" xfId="0" applyFont="1" applyBorder="1" applyAlignment="1">
      <alignment horizontal="center" vertical="top"/>
    </xf>
    <xf numFmtId="0" fontId="9" fillId="0" borderId="7" xfId="0" applyFont="1" applyBorder="1" applyAlignment="1">
      <alignment horizontal="center" vertical="top"/>
    </xf>
    <xf numFmtId="0" fontId="9" fillId="0" borderId="2" xfId="0" applyFont="1" applyBorder="1" applyAlignment="1">
      <alignment horizontal="center" vertical="top"/>
    </xf>
    <xf numFmtId="4" fontId="13" fillId="3" borderId="6" xfId="0" applyNumberFormat="1" applyFont="1" applyFill="1" applyBorder="1" applyAlignment="1">
      <alignment horizontal="right"/>
    </xf>
    <xf numFmtId="0" fontId="9" fillId="0" borderId="0" xfId="0" applyFont="1" applyFill="1" applyBorder="1"/>
    <xf numFmtId="0" fontId="9" fillId="0" borderId="6" xfId="0" applyFont="1" applyBorder="1" applyAlignment="1">
      <alignment horizontal="center"/>
    </xf>
    <xf numFmtId="0" fontId="9" fillId="0" borderId="5" xfId="0" applyFont="1" applyBorder="1" applyAlignment="1">
      <alignment horizontal="center"/>
    </xf>
    <xf numFmtId="0" fontId="9" fillId="0" borderId="3" xfId="0" applyFont="1" applyBorder="1" applyAlignment="1">
      <alignment horizontal="center"/>
    </xf>
    <xf numFmtId="0" fontId="0" fillId="0" borderId="5" xfId="0" applyFill="1" applyBorder="1" applyAlignment="1">
      <alignment horizontal="center"/>
    </xf>
    <xf numFmtId="0" fontId="0" fillId="0" borderId="3" xfId="0" applyFill="1" applyBorder="1" applyAlignment="1">
      <alignment horizontal="center"/>
    </xf>
    <xf numFmtId="4" fontId="13" fillId="0" borderId="6" xfId="0" applyNumberFormat="1" applyFont="1" applyFill="1" applyBorder="1" applyAlignment="1">
      <alignment horizontal="right"/>
    </xf>
    <xf numFmtId="0" fontId="9" fillId="0" borderId="3" xfId="0" applyFont="1" applyFill="1" applyBorder="1" applyAlignment="1">
      <alignment wrapText="1"/>
    </xf>
    <xf numFmtId="0" fontId="9" fillId="0" borderId="0" xfId="0" applyFont="1" applyFill="1" applyBorder="1" applyAlignment="1">
      <alignment horizontal="center" vertical="center"/>
    </xf>
    <xf numFmtId="0" fontId="0" fillId="3" borderId="5" xfId="0" applyFill="1" applyBorder="1" applyAlignment="1">
      <alignment horizontal="center"/>
    </xf>
    <xf numFmtId="0" fontId="0" fillId="3" borderId="3" xfId="0" applyFill="1" applyBorder="1" applyAlignment="1">
      <alignment horizontal="center"/>
    </xf>
    <xf numFmtId="0" fontId="4" fillId="2" borderId="2" xfId="0" applyFont="1" applyFill="1" applyBorder="1"/>
    <xf numFmtId="0" fontId="0" fillId="2" borderId="15" xfId="0" applyFill="1" applyBorder="1" applyAlignment="1">
      <alignment horizontal="center"/>
    </xf>
    <xf numFmtId="4" fontId="6" fillId="2" borderId="6" xfId="0" applyNumberFormat="1" applyFont="1" applyFill="1" applyBorder="1" applyAlignment="1">
      <alignment horizontal="right"/>
    </xf>
    <xf numFmtId="0" fontId="0" fillId="2" borderId="4" xfId="0" applyFill="1" applyBorder="1"/>
    <xf numFmtId="0" fontId="0" fillId="2" borderId="17" xfId="0" applyFill="1" applyBorder="1" applyAlignment="1">
      <alignment horizontal="center"/>
    </xf>
    <xf numFmtId="4" fontId="11" fillId="3" borderId="6" xfId="0" applyNumberFormat="1" applyFont="1" applyFill="1" applyBorder="1" applyAlignment="1">
      <alignment horizontal="right"/>
    </xf>
    <xf numFmtId="4" fontId="12" fillId="3" borderId="6" xfId="0" applyNumberFormat="1" applyFont="1" applyFill="1" applyBorder="1" applyAlignment="1">
      <alignment horizontal="right"/>
    </xf>
    <xf numFmtId="0" fontId="1" fillId="3" borderId="5" xfId="0" applyFont="1" applyFill="1" applyBorder="1"/>
    <xf numFmtId="0" fontId="1" fillId="3" borderId="5" xfId="0" applyFont="1" applyFill="1" applyBorder="1" applyAlignment="1">
      <alignment horizontal="center"/>
    </xf>
    <xf numFmtId="4" fontId="1" fillId="3" borderId="6" xfId="0" applyNumberFormat="1" applyFont="1" applyFill="1" applyBorder="1" applyAlignment="1">
      <alignment horizontal="right"/>
    </xf>
    <xf numFmtId="0" fontId="1" fillId="3" borderId="0" xfId="0" applyFont="1" applyFill="1"/>
    <xf numFmtId="0" fontId="1" fillId="3" borderId="3" xfId="0" applyFont="1" applyFill="1" applyBorder="1"/>
    <xf numFmtId="0" fontId="1" fillId="3" borderId="3" xfId="0" applyFont="1" applyFill="1" applyBorder="1" applyAlignment="1">
      <alignment horizontal="center"/>
    </xf>
    <xf numFmtId="0" fontId="14" fillId="0" borderId="5" xfId="0" applyFont="1" applyFill="1" applyBorder="1"/>
    <xf numFmtId="0" fontId="14" fillId="0" borderId="5" xfId="0" applyFont="1" applyFill="1" applyBorder="1" applyAlignment="1">
      <alignment wrapText="1"/>
    </xf>
    <xf numFmtId="0" fontId="10" fillId="3" borderId="5" xfId="0" applyFont="1" applyFill="1" applyBorder="1" applyAlignment="1">
      <alignment wrapText="1"/>
    </xf>
    <xf numFmtId="4" fontId="10" fillId="3" borderId="6" xfId="0" applyNumberFormat="1" applyFont="1" applyFill="1" applyBorder="1" applyAlignment="1">
      <alignment horizontal="right"/>
    </xf>
    <xf numFmtId="0" fontId="2" fillId="0" borderId="0" xfId="0" applyFont="1" applyFill="1"/>
    <xf numFmtId="0" fontId="10" fillId="0" borderId="5" xfId="0" applyFont="1" applyFill="1" applyBorder="1" applyAlignment="1"/>
    <xf numFmtId="0" fontId="11" fillId="3" borderId="5" xfId="0" applyFont="1" applyFill="1" applyBorder="1" applyAlignment="1">
      <alignment wrapText="1"/>
    </xf>
    <xf numFmtId="0" fontId="11" fillId="3" borderId="5" xfId="0" applyFont="1" applyFill="1" applyBorder="1" applyAlignment="1">
      <alignment horizontal="center"/>
    </xf>
    <xf numFmtId="0" fontId="11" fillId="3" borderId="3" xfId="0" applyFont="1" applyFill="1" applyBorder="1"/>
    <xf numFmtId="0" fontId="11" fillId="3" borderId="3" xfId="0" applyFont="1" applyFill="1" applyBorder="1" applyAlignment="1">
      <alignment horizontal="center"/>
    </xf>
    <xf numFmtId="0" fontId="1" fillId="0" borderId="2" xfId="0" applyFont="1" applyFill="1" applyBorder="1" applyAlignment="1">
      <alignment wrapText="1"/>
    </xf>
    <xf numFmtId="0" fontId="14" fillId="0" borderId="2" xfId="0" applyFont="1" applyFill="1" applyBorder="1" applyAlignment="1">
      <alignment wrapText="1"/>
    </xf>
    <xf numFmtId="0" fontId="1" fillId="0" borderId="3" xfId="0" applyFont="1" applyFill="1" applyBorder="1" applyAlignment="1">
      <alignment wrapText="1"/>
    </xf>
    <xf numFmtId="0" fontId="14" fillId="0" borderId="3" xfId="0" applyFont="1" applyFill="1" applyBorder="1" applyAlignment="1">
      <alignment wrapText="1"/>
    </xf>
    <xf numFmtId="0" fontId="2" fillId="3" borderId="2" xfId="0" applyFont="1" applyFill="1" applyBorder="1" applyAlignment="1">
      <alignment horizontal="center"/>
    </xf>
    <xf numFmtId="0" fontId="15" fillId="0" borderId="5" xfId="0" applyFont="1" applyFill="1" applyBorder="1"/>
    <xf numFmtId="0" fontId="12" fillId="0" borderId="0" xfId="0" applyFont="1" applyFill="1" applyBorder="1"/>
    <xf numFmtId="0" fontId="12" fillId="0" borderId="0" xfId="0" applyFont="1" applyFill="1"/>
    <xf numFmtId="0" fontId="10" fillId="0" borderId="0" xfId="0" applyFont="1" applyFill="1" applyBorder="1"/>
    <xf numFmtId="0" fontId="11" fillId="0" borderId="5" xfId="0" applyFont="1" applyFill="1" applyBorder="1" applyAlignment="1">
      <alignment wrapText="1"/>
    </xf>
    <xf numFmtId="0" fontId="11" fillId="0" borderId="5" xfId="0" applyFont="1" applyFill="1" applyBorder="1" applyAlignment="1">
      <alignment horizontal="center"/>
    </xf>
    <xf numFmtId="4" fontId="11" fillId="0" borderId="6" xfId="0" applyNumberFormat="1" applyFont="1" applyFill="1" applyBorder="1" applyAlignment="1">
      <alignment horizontal="right"/>
    </xf>
    <xf numFmtId="0" fontId="11" fillId="0" borderId="3" xfId="0" applyFont="1" applyFill="1" applyBorder="1" applyAlignment="1">
      <alignment wrapText="1"/>
    </xf>
    <xf numFmtId="0" fontId="11" fillId="0" borderId="3" xfId="0" applyFont="1" applyFill="1" applyBorder="1" applyAlignment="1">
      <alignment horizontal="center"/>
    </xf>
    <xf numFmtId="0" fontId="10" fillId="3" borderId="5" xfId="0" applyFont="1" applyFill="1" applyBorder="1" applyAlignment="1">
      <alignment horizontal="center"/>
    </xf>
    <xf numFmtId="0" fontId="10" fillId="3" borderId="3" xfId="0" applyFont="1" applyFill="1" applyBorder="1" applyAlignment="1">
      <alignment horizontal="center"/>
    </xf>
    <xf numFmtId="0" fontId="11" fillId="0" borderId="0" xfId="0" applyFont="1" applyFill="1" applyBorder="1"/>
    <xf numFmtId="0" fontId="6" fillId="3" borderId="5" xfId="0" applyFont="1" applyFill="1" applyBorder="1" applyAlignment="1">
      <alignment vertical="top"/>
    </xf>
    <xf numFmtId="0" fontId="7" fillId="0" borderId="2" xfId="0" applyFont="1" applyFill="1" applyBorder="1" applyAlignment="1">
      <alignment wrapText="1"/>
    </xf>
    <xf numFmtId="4" fontId="6" fillId="0" borderId="6" xfId="0" applyNumberFormat="1" applyFont="1" applyFill="1" applyBorder="1"/>
    <xf numFmtId="0" fontId="10" fillId="3" borderId="13" xfId="0" applyFont="1" applyFill="1" applyBorder="1" applyAlignment="1">
      <alignment horizontal="center"/>
    </xf>
    <xf numFmtId="0" fontId="16" fillId="3" borderId="3" xfId="0" applyFont="1" applyFill="1" applyBorder="1" applyAlignment="1">
      <alignment wrapText="1"/>
    </xf>
    <xf numFmtId="0" fontId="10" fillId="3" borderId="1" xfId="0" applyFont="1" applyFill="1" applyBorder="1" applyAlignment="1">
      <alignment horizontal="center"/>
    </xf>
    <xf numFmtId="0" fontId="17" fillId="3" borderId="5" xfId="0" applyFont="1" applyFill="1" applyBorder="1" applyAlignment="1">
      <alignment wrapText="1"/>
    </xf>
    <xf numFmtId="0" fontId="17" fillId="3" borderId="5" xfId="0" applyFont="1" applyFill="1" applyBorder="1" applyAlignment="1">
      <alignment horizontal="center"/>
    </xf>
    <xf numFmtId="4" fontId="17" fillId="3" borderId="6" xfId="0" applyNumberFormat="1" applyFont="1" applyFill="1" applyBorder="1" applyAlignment="1">
      <alignment horizontal="right"/>
    </xf>
    <xf numFmtId="0" fontId="17" fillId="3" borderId="0" xfId="0" applyFont="1" applyFill="1"/>
    <xf numFmtId="0" fontId="17" fillId="3" borderId="3" xfId="0" applyFont="1" applyFill="1" applyBorder="1" applyAlignment="1">
      <alignment wrapText="1"/>
    </xf>
    <xf numFmtId="0" fontId="17" fillId="3" borderId="3" xfId="0" applyFont="1" applyFill="1" applyBorder="1" applyAlignment="1">
      <alignment horizontal="center"/>
    </xf>
    <xf numFmtId="0" fontId="17" fillId="3" borderId="5" xfId="0" applyFont="1" applyFill="1" applyBorder="1" applyAlignment="1">
      <alignment horizontal="left" wrapText="1"/>
    </xf>
    <xf numFmtId="4" fontId="17" fillId="3" borderId="6" xfId="0" applyNumberFormat="1" applyFont="1" applyFill="1" applyBorder="1"/>
    <xf numFmtId="0" fontId="17" fillId="3" borderId="9" xfId="0" applyFont="1" applyFill="1" applyBorder="1" applyAlignment="1">
      <alignment horizontal="center"/>
    </xf>
    <xf numFmtId="0" fontId="17" fillId="3" borderId="2" xfId="0" applyFont="1" applyFill="1" applyBorder="1" applyAlignment="1">
      <alignment horizontal="center"/>
    </xf>
    <xf numFmtId="0" fontId="6" fillId="0" borderId="6" xfId="0" applyFont="1" applyFill="1" applyBorder="1" applyAlignment="1">
      <alignment wrapText="1"/>
    </xf>
    <xf numFmtId="0" fontId="1" fillId="3" borderId="0" xfId="0" applyFont="1" applyFill="1" applyBorder="1"/>
    <xf numFmtId="0" fontId="1" fillId="0" borderId="2" xfId="0" applyFont="1" applyFill="1" applyBorder="1"/>
    <xf numFmtId="0" fontId="6" fillId="3" borderId="0" xfId="0" applyFont="1" applyFill="1" applyBorder="1"/>
    <xf numFmtId="0" fontId="6" fillId="0" borderId="5" xfId="0" applyFont="1" applyFill="1" applyBorder="1" applyAlignment="1">
      <alignment horizontal="left" wrapText="1"/>
    </xf>
    <xf numFmtId="4" fontId="6" fillId="3" borderId="0" xfId="0" applyNumberFormat="1" applyFont="1" applyFill="1" applyBorder="1" applyAlignment="1">
      <alignment horizontal="right"/>
    </xf>
    <xf numFmtId="0" fontId="6" fillId="0" borderId="0" xfId="0" applyFont="1" applyFill="1" applyBorder="1"/>
    <xf numFmtId="0" fontId="17" fillId="3" borderId="0" xfId="0" applyFont="1" applyFill="1" applyBorder="1"/>
    <xf numFmtId="0" fontId="8" fillId="3" borderId="5" xfId="0" applyFont="1" applyFill="1" applyBorder="1"/>
    <xf numFmtId="0" fontId="1" fillId="3" borderId="2" xfId="0" applyFont="1" applyFill="1" applyBorder="1" applyAlignment="1">
      <alignment horizontal="center"/>
    </xf>
    <xf numFmtId="0" fontId="8" fillId="3" borderId="3" xfId="0" applyFont="1" applyFill="1" applyBorder="1"/>
    <xf numFmtId="0" fontId="1" fillId="3" borderId="2" xfId="0" applyFont="1" applyFill="1" applyBorder="1" applyAlignment="1">
      <alignment wrapText="1"/>
    </xf>
    <xf numFmtId="0" fontId="1" fillId="0" borderId="8" xfId="0" applyFont="1" applyFill="1" applyBorder="1" applyAlignment="1">
      <alignment horizontal="center"/>
    </xf>
    <xf numFmtId="4" fontId="1" fillId="0" borderId="6" xfId="0" applyNumberFormat="1" applyFont="1" applyFill="1" applyBorder="1" applyAlignment="1">
      <alignment horizontal="right"/>
    </xf>
    <xf numFmtId="0" fontId="1" fillId="0" borderId="9" xfId="0" applyFont="1" applyFill="1" applyBorder="1" applyAlignment="1">
      <alignment horizontal="center"/>
    </xf>
    <xf numFmtId="0" fontId="8" fillId="0" borderId="5" xfId="0" applyFont="1" applyFill="1" applyBorder="1" applyAlignment="1"/>
    <xf numFmtId="0" fontId="1" fillId="0" borderId="3" xfId="0" applyFont="1" applyFill="1" applyBorder="1" applyAlignment="1"/>
    <xf numFmtId="0" fontId="16" fillId="3" borderId="2" xfId="0" applyFont="1" applyFill="1" applyBorder="1"/>
    <xf numFmtId="0" fontId="16" fillId="3" borderId="3" xfId="0" applyFont="1" applyFill="1" applyBorder="1"/>
    <xf numFmtId="0" fontId="16" fillId="3" borderId="5" xfId="0" applyFont="1" applyFill="1" applyBorder="1"/>
    <xf numFmtId="0" fontId="15" fillId="0" borderId="2" xfId="0" applyFont="1" applyFill="1" applyBorder="1"/>
    <xf numFmtId="0" fontId="12" fillId="3" borderId="2" xfId="0" applyFont="1" applyFill="1" applyBorder="1" applyAlignment="1">
      <alignment horizontal="center"/>
    </xf>
    <xf numFmtId="0" fontId="12" fillId="3" borderId="3" xfId="0" applyFont="1" applyFill="1" applyBorder="1" applyAlignment="1">
      <alignment horizontal="center"/>
    </xf>
    <xf numFmtId="0" fontId="15" fillId="0" borderId="2" xfId="0" applyFont="1" applyFill="1" applyBorder="1" applyAlignment="1">
      <alignment wrapText="1"/>
    </xf>
    <xf numFmtId="4" fontId="9" fillId="0" borderId="14" xfId="0" applyNumberFormat="1" applyFont="1" applyFill="1" applyBorder="1" applyAlignment="1">
      <alignment horizontal="right"/>
    </xf>
    <xf numFmtId="4" fontId="9" fillId="3" borderId="14" xfId="0" applyNumberFormat="1" applyFont="1" applyFill="1" applyBorder="1" applyAlignment="1">
      <alignment horizontal="right"/>
    </xf>
    <xf numFmtId="0" fontId="12" fillId="3" borderId="5" xfId="0" applyFont="1" applyFill="1" applyBorder="1" applyAlignment="1"/>
    <xf numFmtId="0" fontId="18" fillId="3" borderId="2" xfId="0" applyFont="1" applyFill="1" applyBorder="1" applyAlignment="1">
      <alignment wrapText="1"/>
    </xf>
    <xf numFmtId="0" fontId="1" fillId="0" borderId="5" xfId="0" applyFont="1" applyFill="1" applyBorder="1" applyAlignment="1">
      <alignment horizontal="center"/>
    </xf>
    <xf numFmtId="0" fontId="1" fillId="0" borderId="3" xfId="0" applyFont="1" applyFill="1" applyBorder="1" applyAlignment="1">
      <alignment horizontal="center"/>
    </xf>
    <xf numFmtId="4" fontId="6" fillId="0" borderId="14" xfId="0" applyNumberFormat="1" applyFont="1" applyFill="1" applyBorder="1" applyAlignment="1">
      <alignment horizontal="right"/>
    </xf>
    <xf numFmtId="4" fontId="0" fillId="0" borderId="12" xfId="0" applyNumberFormat="1" applyFill="1" applyBorder="1" applyAlignment="1">
      <alignment horizontal="right"/>
    </xf>
    <xf numFmtId="0" fontId="6" fillId="0" borderId="7" xfId="0" applyFont="1" applyFill="1" applyBorder="1"/>
    <xf numFmtId="0" fontId="9" fillId="0" borderId="8" xfId="0" applyFont="1" applyFill="1" applyBorder="1" applyAlignment="1">
      <alignment wrapText="1"/>
    </xf>
    <xf numFmtId="0" fontId="8" fillId="0" borderId="8" xfId="0" applyFont="1" applyFill="1" applyBorder="1"/>
    <xf numFmtId="0" fontId="5" fillId="0" borderId="8" xfId="0" applyFont="1" applyFill="1" applyBorder="1" applyAlignment="1">
      <alignment horizontal="left"/>
    </xf>
    <xf numFmtId="0" fontId="5" fillId="0" borderId="8" xfId="0" applyFont="1" applyFill="1" applyBorder="1"/>
    <xf numFmtId="0" fontId="3" fillId="0" borderId="7" xfId="0" applyFont="1" applyFill="1" applyBorder="1"/>
    <xf numFmtId="4" fontId="19" fillId="8" borderId="6" xfId="0" applyNumberFormat="1" applyFont="1" applyFill="1" applyBorder="1" applyAlignment="1">
      <alignment horizontal="right"/>
    </xf>
    <xf numFmtId="0" fontId="6" fillId="8" borderId="3" xfId="0" applyFont="1" applyFill="1" applyBorder="1" applyAlignment="1"/>
    <xf numFmtId="0" fontId="0" fillId="0" borderId="3" xfId="0" applyBorder="1" applyAlignment="1">
      <alignment vertical="top" wrapText="1"/>
    </xf>
    <xf numFmtId="4" fontId="6" fillId="8" borderId="6" xfId="0" applyNumberFormat="1" applyFont="1" applyFill="1" applyBorder="1" applyAlignment="1">
      <alignment horizontal="right"/>
    </xf>
    <xf numFmtId="0" fontId="20" fillId="3" borderId="5" xfId="0" applyFont="1" applyFill="1" applyBorder="1"/>
    <xf numFmtId="0" fontId="20" fillId="3" borderId="8" xfId="0" applyFont="1" applyFill="1" applyBorder="1" applyAlignment="1">
      <alignment horizontal="center"/>
    </xf>
    <xf numFmtId="4" fontId="20" fillId="3" borderId="6" xfId="0" applyNumberFormat="1" applyFont="1" applyFill="1" applyBorder="1" applyAlignment="1">
      <alignment horizontal="right"/>
    </xf>
    <xf numFmtId="0" fontId="20" fillId="3" borderId="0" xfId="0" applyFont="1" applyFill="1"/>
    <xf numFmtId="0" fontId="21" fillId="3" borderId="5" xfId="0" applyFont="1" applyFill="1" applyBorder="1"/>
    <xf numFmtId="0" fontId="21" fillId="3" borderId="8" xfId="0" applyFont="1" applyFill="1" applyBorder="1" applyAlignment="1">
      <alignment horizontal="center"/>
    </xf>
    <xf numFmtId="4" fontId="21" fillId="3" borderId="6" xfId="0" applyNumberFormat="1" applyFont="1" applyFill="1" applyBorder="1" applyAlignment="1">
      <alignment horizontal="right"/>
    </xf>
    <xf numFmtId="0" fontId="21" fillId="3" borderId="0" xfId="0" applyFont="1" applyFill="1"/>
    <xf numFmtId="0" fontId="22" fillId="0" borderId="5" xfId="0" applyFont="1" applyBorder="1"/>
    <xf numFmtId="0" fontId="6" fillId="3" borderId="5" xfId="0" applyFont="1" applyFill="1" applyBorder="1" applyAlignment="1">
      <alignment wrapText="1"/>
    </xf>
    <xf numFmtId="0" fontId="23" fillId="3" borderId="5" xfId="0" applyFont="1" applyFill="1" applyBorder="1" applyAlignment="1">
      <alignment horizontal="center"/>
    </xf>
    <xf numFmtId="4" fontId="23" fillId="3" borderId="6" xfId="0" applyNumberFormat="1" applyFont="1" applyFill="1" applyBorder="1" applyAlignment="1">
      <alignment horizontal="right"/>
    </xf>
    <xf numFmtId="0" fontId="23" fillId="3" borderId="0" xfId="0" applyFont="1" applyFill="1" applyBorder="1"/>
    <xf numFmtId="0" fontId="23" fillId="3" borderId="0" xfId="0" applyFont="1" applyFill="1"/>
    <xf numFmtId="4" fontId="23" fillId="0" borderId="6" xfId="0" applyNumberFormat="1" applyFont="1" applyFill="1" applyBorder="1" applyAlignment="1">
      <alignment horizontal="right"/>
    </xf>
    <xf numFmtId="0" fontId="21" fillId="3" borderId="5" xfId="0" applyFont="1" applyFill="1" applyBorder="1" applyAlignment="1">
      <alignment horizontal="center"/>
    </xf>
    <xf numFmtId="4" fontId="21" fillId="0" borderId="6" xfId="0" applyNumberFormat="1" applyFont="1" applyFill="1" applyBorder="1" applyAlignment="1">
      <alignment horizontal="right"/>
    </xf>
    <xf numFmtId="4" fontId="23" fillId="0" borderId="6" xfId="0" applyNumberFormat="1" applyFont="1" applyFill="1" applyBorder="1"/>
    <xf numFmtId="0" fontId="23" fillId="0" borderId="5" xfId="0" applyFont="1" applyFill="1" applyBorder="1" applyAlignment="1">
      <alignment wrapText="1"/>
    </xf>
    <xf numFmtId="0" fontId="23" fillId="0" borderId="5" xfId="0" applyFont="1" applyFill="1" applyBorder="1" applyAlignment="1">
      <alignment horizontal="center"/>
    </xf>
    <xf numFmtId="0" fontId="23" fillId="0" borderId="0" xfId="0" applyFont="1" applyFill="1" applyBorder="1"/>
    <xf numFmtId="0" fontId="23" fillId="0" borderId="0" xfId="0" applyFont="1" applyFill="1"/>
    <xf numFmtId="0" fontId="21" fillId="0" borderId="5" xfId="0" applyFont="1" applyFill="1" applyBorder="1" applyAlignment="1">
      <alignment horizontal="center"/>
    </xf>
    <xf numFmtId="0" fontId="21" fillId="0" borderId="0" xfId="0" applyFont="1" applyFill="1"/>
    <xf numFmtId="0" fontId="21" fillId="0" borderId="3" xfId="0" applyFont="1" applyFill="1" applyBorder="1" applyAlignment="1">
      <alignment horizontal="center"/>
    </xf>
    <xf numFmtId="0" fontId="24" fillId="0" borderId="5" xfId="0" applyFont="1" applyBorder="1" applyAlignment="1">
      <alignment horizontal="justify"/>
    </xf>
    <xf numFmtId="0" fontId="21" fillId="3" borderId="2" xfId="0" applyFont="1" applyFill="1" applyBorder="1" applyAlignment="1">
      <alignment wrapText="1"/>
    </xf>
    <xf numFmtId="0" fontId="23" fillId="0" borderId="2" xfId="0" applyFont="1" applyFill="1" applyBorder="1" applyAlignment="1">
      <alignment wrapText="1"/>
    </xf>
    <xf numFmtId="0" fontId="25" fillId="3" borderId="5" xfId="0" applyFont="1" applyFill="1" applyBorder="1" applyAlignment="1">
      <alignment wrapText="1"/>
    </xf>
    <xf numFmtId="0" fontId="25" fillId="0" borderId="5" xfId="0" applyFont="1" applyFill="1" applyBorder="1" applyAlignment="1">
      <alignment horizontal="center"/>
    </xf>
    <xf numFmtId="4" fontId="25" fillId="0" borderId="6" xfId="0" applyNumberFormat="1" applyFont="1" applyFill="1" applyBorder="1" applyAlignment="1">
      <alignment horizontal="right"/>
    </xf>
    <xf numFmtId="0" fontId="25" fillId="0" borderId="0" xfId="0" applyFont="1" applyFill="1"/>
    <xf numFmtId="0" fontId="21" fillId="3" borderId="5" xfId="0" applyFont="1" applyFill="1" applyBorder="1" applyAlignment="1"/>
    <xf numFmtId="0" fontId="21" fillId="0" borderId="5" xfId="0" applyFont="1" applyFill="1" applyBorder="1" applyAlignment="1">
      <alignment wrapText="1"/>
    </xf>
    <xf numFmtId="0" fontId="21" fillId="0" borderId="8" xfId="0" applyFont="1" applyFill="1" applyBorder="1" applyAlignment="1">
      <alignment horizontal="center"/>
    </xf>
    <xf numFmtId="0" fontId="23" fillId="3" borderId="5" xfId="0" applyFont="1" applyFill="1" applyBorder="1"/>
    <xf numFmtId="0" fontId="21" fillId="0" borderId="5" xfId="0" applyFont="1" applyFill="1" applyBorder="1"/>
    <xf numFmtId="0" fontId="21" fillId="3" borderId="3" xfId="0" applyFont="1" applyFill="1" applyBorder="1" applyAlignment="1">
      <alignment horizontal="center"/>
    </xf>
    <xf numFmtId="0" fontId="23" fillId="3" borderId="5" xfId="0" applyFont="1" applyFill="1" applyBorder="1" applyAlignment="1">
      <alignment horizontal="center" vertical="center"/>
    </xf>
    <xf numFmtId="0" fontId="26" fillId="0" borderId="5" xfId="0" applyFont="1" applyFill="1" applyBorder="1"/>
    <xf numFmtId="0" fontId="21" fillId="3" borderId="2" xfId="0" applyFont="1" applyFill="1" applyBorder="1" applyAlignment="1">
      <alignment horizontal="center"/>
    </xf>
    <xf numFmtId="0" fontId="26" fillId="0" borderId="5" xfId="0" applyFont="1" applyFill="1" applyBorder="1" applyAlignment="1">
      <alignment wrapText="1"/>
    </xf>
    <xf numFmtId="0" fontId="23" fillId="0" borderId="5" xfId="0" applyFont="1" applyFill="1" applyBorder="1" applyAlignment="1"/>
    <xf numFmtId="0" fontId="23" fillId="3" borderId="13" xfId="0" applyFont="1" applyFill="1" applyBorder="1" applyAlignment="1">
      <alignment horizontal="center"/>
    </xf>
    <xf numFmtId="0" fontId="21" fillId="3" borderId="13" xfId="0" applyFont="1" applyFill="1" applyBorder="1" applyAlignment="1">
      <alignment horizontal="center"/>
    </xf>
    <xf numFmtId="0" fontId="20" fillId="3" borderId="5" xfId="0" applyFont="1" applyFill="1" applyBorder="1" applyAlignment="1">
      <alignment wrapText="1"/>
    </xf>
    <xf numFmtId="0" fontId="20" fillId="3" borderId="5" xfId="0" applyFont="1" applyFill="1" applyBorder="1" applyAlignment="1">
      <alignment horizontal="center"/>
    </xf>
    <xf numFmtId="0" fontId="27" fillId="0" borderId="5" xfId="0" applyFont="1" applyFill="1" applyBorder="1" applyAlignment="1">
      <alignment wrapText="1"/>
    </xf>
    <xf numFmtId="0" fontId="27" fillId="3" borderId="5" xfId="0" applyFont="1" applyFill="1" applyBorder="1" applyAlignment="1">
      <alignment horizontal="center"/>
    </xf>
    <xf numFmtId="4" fontId="27" fillId="3" borderId="6" xfId="0" applyNumberFormat="1" applyFont="1" applyFill="1" applyBorder="1" applyAlignment="1">
      <alignment horizontal="right"/>
    </xf>
    <xf numFmtId="0" fontId="27" fillId="3" borderId="0" xfId="0" applyFont="1" applyFill="1"/>
    <xf numFmtId="0" fontId="20" fillId="3" borderId="2" xfId="0" applyFont="1" applyFill="1" applyBorder="1" applyAlignment="1">
      <alignment horizontal="center"/>
    </xf>
    <xf numFmtId="0" fontId="21" fillId="0" borderId="5" xfId="0" applyFont="1" applyFill="1" applyBorder="1" applyAlignment="1">
      <alignment horizontal="left" wrapText="1"/>
    </xf>
    <xf numFmtId="0" fontId="23" fillId="0" borderId="2" xfId="0" applyFont="1" applyFill="1" applyBorder="1"/>
    <xf numFmtId="0" fontId="20" fillId="3" borderId="2" xfId="0" applyFont="1" applyFill="1" applyBorder="1"/>
    <xf numFmtId="0" fontId="26" fillId="0" borderId="2" xfId="0" applyFont="1" applyFill="1" applyBorder="1"/>
    <xf numFmtId="0" fontId="23" fillId="3" borderId="8" xfId="0" applyFont="1" applyFill="1" applyBorder="1" applyAlignment="1">
      <alignment horizontal="center"/>
    </xf>
    <xf numFmtId="0" fontId="23" fillId="3" borderId="2" xfId="0" applyFont="1" applyFill="1" applyBorder="1"/>
    <xf numFmtId="0" fontId="25" fillId="0" borderId="5" xfId="0" applyFont="1" applyFill="1" applyBorder="1" applyAlignment="1">
      <alignment wrapText="1"/>
    </xf>
    <xf numFmtId="4" fontId="23" fillId="3" borderId="6" xfId="0" applyNumberFormat="1" applyFont="1" applyFill="1" applyBorder="1"/>
    <xf numFmtId="4" fontId="21" fillId="0" borderId="6" xfId="0" applyNumberFormat="1" applyFont="1" applyBorder="1"/>
    <xf numFmtId="0" fontId="24" fillId="0" borderId="3" xfId="0" applyFont="1" applyBorder="1" applyAlignment="1">
      <alignment horizontal="justify"/>
    </xf>
    <xf numFmtId="0" fontId="21" fillId="0" borderId="5" xfId="0" applyFont="1" applyFill="1" applyBorder="1" applyAlignment="1">
      <alignment vertical="top" wrapText="1"/>
    </xf>
    <xf numFmtId="0" fontId="21" fillId="0" borderId="0" xfId="0" applyFont="1" applyBorder="1"/>
    <xf numFmtId="0" fontId="21" fillId="0" borderId="0" xfId="0" applyFont="1"/>
    <xf numFmtId="0" fontId="28" fillId="3" borderId="5" xfId="0" applyFont="1" applyFill="1" applyBorder="1" applyAlignment="1">
      <alignment wrapText="1"/>
    </xf>
    <xf numFmtId="0" fontId="28" fillId="3" borderId="8" xfId="0" applyFont="1" applyFill="1" applyBorder="1" applyAlignment="1">
      <alignment horizontal="center"/>
    </xf>
    <xf numFmtId="4" fontId="28" fillId="3" borderId="6" xfId="0" applyNumberFormat="1" applyFont="1" applyFill="1" applyBorder="1" applyAlignment="1">
      <alignment horizontal="right"/>
    </xf>
    <xf numFmtId="0" fontId="28" fillId="3" borderId="0" xfId="0" applyFont="1" applyFill="1"/>
    <xf numFmtId="0" fontId="28" fillId="0" borderId="5" xfId="0" applyFont="1" applyFill="1" applyBorder="1" applyAlignment="1">
      <alignment wrapText="1"/>
    </xf>
    <xf numFmtId="0" fontId="28" fillId="0" borderId="8" xfId="0" applyFont="1" applyFill="1" applyBorder="1" applyAlignment="1">
      <alignment horizontal="center"/>
    </xf>
    <xf numFmtId="4" fontId="28" fillId="0" borderId="6" xfId="0" applyNumberFormat="1" applyFont="1" applyFill="1" applyBorder="1" applyAlignment="1">
      <alignment horizontal="right"/>
    </xf>
    <xf numFmtId="0" fontId="28" fillId="0" borderId="0" xfId="0" applyFont="1" applyFill="1"/>
    <xf numFmtId="0" fontId="23" fillId="8" borderId="8" xfId="0" applyFont="1" applyFill="1" applyBorder="1" applyAlignment="1">
      <alignment wrapText="1"/>
    </xf>
    <xf numFmtId="4" fontId="23" fillId="0" borderId="14" xfId="0" applyNumberFormat="1" applyFont="1" applyFill="1" applyBorder="1" applyAlignment="1">
      <alignment horizontal="right"/>
    </xf>
    <xf numFmtId="4" fontId="23" fillId="8" borderId="6" xfId="0" applyNumberFormat="1" applyFont="1" applyFill="1" applyBorder="1" applyAlignment="1">
      <alignment horizontal="right"/>
    </xf>
    <xf numFmtId="0" fontId="0" fillId="9" borderId="0" xfId="0" applyFill="1"/>
    <xf numFmtId="0" fontId="11" fillId="9" borderId="0" xfId="0" applyFont="1" applyFill="1"/>
    <xf numFmtId="0" fontId="0" fillId="10" borderId="0" xfId="0" applyFill="1" applyBorder="1"/>
    <xf numFmtId="0" fontId="21" fillId="10" borderId="0" xfId="0" applyFont="1" applyFill="1" applyBorder="1"/>
    <xf numFmtId="0" fontId="23" fillId="3" borderId="2" xfId="0" applyFont="1" applyFill="1" applyBorder="1" applyAlignment="1">
      <alignment horizontal="center"/>
    </xf>
    <xf numFmtId="0" fontId="23" fillId="0" borderId="2" xfId="0" applyFont="1" applyFill="1" applyBorder="1" applyAlignment="1">
      <alignment horizontal="center"/>
    </xf>
    <xf numFmtId="0" fontId="23" fillId="0" borderId="2" xfId="0" applyFont="1" applyBorder="1" applyAlignment="1">
      <alignment wrapText="1"/>
    </xf>
    <xf numFmtId="0" fontId="23" fillId="0" borderId="5" xfId="0" applyFont="1" applyBorder="1" applyAlignment="1">
      <alignment wrapText="1"/>
    </xf>
    <xf numFmtId="0" fontId="23" fillId="0" borderId="5" xfId="0" applyFont="1" applyBorder="1"/>
    <xf numFmtId="0" fontId="23" fillId="0" borderId="5" xfId="0" applyFont="1" applyFill="1" applyBorder="1"/>
    <xf numFmtId="0" fontId="23" fillId="0" borderId="8" xfId="0" applyFont="1" applyFill="1" applyBorder="1" applyAlignment="1">
      <alignment horizontal="center"/>
    </xf>
    <xf numFmtId="0" fontId="26" fillId="0" borderId="5" xfId="0" applyFont="1" applyBorder="1" applyAlignment="1">
      <alignment wrapText="1"/>
    </xf>
    <xf numFmtId="0" fontId="29" fillId="0" borderId="5" xfId="0" applyFont="1" applyFill="1" applyBorder="1" applyAlignment="1">
      <alignment wrapText="1"/>
    </xf>
    <xf numFmtId="0" fontId="30" fillId="0" borderId="5" xfId="0" applyFont="1" applyBorder="1" applyAlignment="1">
      <alignment wrapText="1"/>
    </xf>
    <xf numFmtId="0" fontId="21" fillId="3" borderId="5" xfId="0" applyFont="1" applyFill="1" applyBorder="1" applyAlignment="1">
      <alignment vertical="top" wrapText="1"/>
    </xf>
    <xf numFmtId="0" fontId="29" fillId="0" borderId="5" xfId="0" applyFont="1" applyBorder="1" applyAlignment="1">
      <alignment wrapText="1"/>
    </xf>
    <xf numFmtId="0" fontId="26" fillId="0" borderId="2" xfId="0" applyFont="1" applyFill="1" applyBorder="1" applyAlignment="1">
      <alignment wrapText="1"/>
    </xf>
    <xf numFmtId="0" fontId="24" fillId="8" borderId="5" xfId="0" applyFont="1" applyFill="1" applyBorder="1"/>
    <xf numFmtId="0" fontId="31" fillId="8" borderId="5" xfId="0" applyFont="1" applyFill="1" applyBorder="1"/>
    <xf numFmtId="0" fontId="31" fillId="3" borderId="5" xfId="0" applyFont="1" applyFill="1" applyBorder="1" applyAlignment="1">
      <alignment wrapText="1"/>
    </xf>
    <xf numFmtId="4" fontId="21" fillId="3" borderId="14" xfId="0" applyNumberFormat="1" applyFont="1" applyFill="1" applyBorder="1" applyAlignment="1">
      <alignment horizontal="right"/>
    </xf>
    <xf numFmtId="0" fontId="20" fillId="3" borderId="0" xfId="0" applyFont="1" applyFill="1" applyBorder="1"/>
    <xf numFmtId="0" fontId="20" fillId="3" borderId="3" xfId="0" applyFont="1" applyFill="1" applyBorder="1"/>
    <xf numFmtId="0" fontId="20" fillId="3" borderId="3" xfId="0" applyFont="1" applyFill="1" applyBorder="1" applyAlignment="1">
      <alignment horizontal="center"/>
    </xf>
    <xf numFmtId="0" fontId="21" fillId="3" borderId="0" xfId="0" applyFont="1" applyFill="1" applyBorder="1"/>
    <xf numFmtId="0" fontId="21" fillId="3" borderId="3" xfId="0" applyFont="1" applyFill="1" applyBorder="1"/>
    <xf numFmtId="0" fontId="21" fillId="0" borderId="8" xfId="0" applyFont="1" applyFill="1" applyBorder="1" applyAlignment="1">
      <alignment wrapText="1"/>
    </xf>
    <xf numFmtId="4" fontId="21" fillId="0" borderId="14" xfId="0" applyNumberFormat="1" applyFont="1" applyFill="1" applyBorder="1" applyAlignment="1">
      <alignment horizontal="right"/>
    </xf>
    <xf numFmtId="0" fontId="32" fillId="3" borderId="5" xfId="0" applyFont="1" applyFill="1" applyBorder="1" applyAlignment="1">
      <alignment wrapText="1"/>
    </xf>
    <xf numFmtId="0" fontId="32" fillId="3" borderId="5" xfId="0" applyFont="1" applyFill="1" applyBorder="1" applyAlignment="1">
      <alignment horizontal="center"/>
    </xf>
    <xf numFmtId="4" fontId="32" fillId="3" borderId="6" xfId="0" applyNumberFormat="1" applyFont="1" applyFill="1" applyBorder="1" applyAlignment="1">
      <alignment horizontal="right"/>
    </xf>
    <xf numFmtId="0" fontId="32" fillId="3" borderId="0" xfId="0" applyFont="1" applyFill="1" applyBorder="1"/>
    <xf numFmtId="0" fontId="32" fillId="3" borderId="0" xfId="0" applyFont="1" applyFill="1"/>
    <xf numFmtId="0" fontId="23" fillId="3" borderId="2" xfId="0" applyFont="1" applyFill="1" applyBorder="1" applyAlignment="1">
      <alignment wrapText="1"/>
    </xf>
    <xf numFmtId="0" fontId="26" fillId="0" borderId="5" xfId="0" applyFont="1" applyBorder="1" applyAlignment="1">
      <alignment horizontal="left" wrapText="1"/>
    </xf>
    <xf numFmtId="0" fontId="6" fillId="8" borderId="5" xfId="0" applyFont="1" applyFill="1" applyBorder="1" applyAlignment="1">
      <alignment wrapText="1"/>
    </xf>
    <xf numFmtId="0" fontId="0" fillId="8" borderId="3" xfId="0" applyFill="1" applyBorder="1"/>
    <xf numFmtId="0" fontId="21" fillId="0" borderId="0" xfId="0" applyFont="1" applyFill="1" applyBorder="1"/>
    <xf numFmtId="0" fontId="0" fillId="8" borderId="0" xfId="0" applyFill="1"/>
    <xf numFmtId="0" fontId="21" fillId="8" borderId="0" xfId="0" applyFont="1" applyFill="1" applyBorder="1"/>
    <xf numFmtId="0" fontId="0" fillId="8" borderId="0" xfId="0" applyFill="1" applyBorder="1"/>
    <xf numFmtId="0" fontId="2" fillId="8" borderId="0" xfId="0" applyFont="1" applyFill="1" applyBorder="1"/>
    <xf numFmtId="0" fontId="7" fillId="0" borderId="5" xfId="0" applyFont="1" applyFill="1" applyBorder="1" applyAlignment="1">
      <alignment wrapText="1"/>
    </xf>
    <xf numFmtId="0" fontId="33" fillId="0" borderId="2" xfId="0" applyFont="1" applyFill="1" applyBorder="1"/>
    <xf numFmtId="0" fontId="33" fillId="0" borderId="3" xfId="0" applyFont="1" applyFill="1" applyBorder="1"/>
    <xf numFmtId="0" fontId="21" fillId="0" borderId="7" xfId="0" applyFont="1" applyFill="1" applyBorder="1" applyAlignment="1">
      <alignment horizontal="center"/>
    </xf>
    <xf numFmtId="0" fontId="21" fillId="0" borderId="9" xfId="0" applyFont="1" applyFill="1" applyBorder="1" applyAlignment="1">
      <alignment horizontal="center"/>
    </xf>
    <xf numFmtId="0" fontId="23" fillId="0" borderId="0" xfId="0" applyFont="1"/>
    <xf numFmtId="0" fontId="33" fillId="0" borderId="2" xfId="0" applyFont="1" applyFill="1" applyBorder="1" applyAlignment="1">
      <alignment wrapText="1"/>
    </xf>
    <xf numFmtId="0" fontId="33" fillId="0" borderId="5" xfId="0" applyFont="1" applyFill="1" applyBorder="1"/>
    <xf numFmtId="0" fontId="21" fillId="0" borderId="2" xfId="0" applyFont="1" applyFill="1" applyBorder="1" applyAlignment="1">
      <alignment horizontal="center"/>
    </xf>
    <xf numFmtId="4" fontId="21" fillId="0" borderId="3" xfId="0" applyNumberFormat="1" applyFont="1" applyFill="1" applyBorder="1" applyAlignment="1">
      <alignment horizontal="right"/>
    </xf>
    <xf numFmtId="0" fontId="23" fillId="3" borderId="5" xfId="0" applyFont="1" applyFill="1" applyBorder="1" applyAlignment="1">
      <alignment horizontal="left" wrapText="1"/>
    </xf>
    <xf numFmtId="0" fontId="23" fillId="3" borderId="3" xfId="0" applyFont="1" applyFill="1" applyBorder="1" applyAlignment="1">
      <alignment wrapText="1"/>
    </xf>
    <xf numFmtId="0" fontId="23" fillId="3" borderId="3" xfId="0" applyFont="1" applyFill="1" applyBorder="1" applyAlignment="1">
      <alignment horizontal="center"/>
    </xf>
    <xf numFmtId="0" fontId="2" fillId="8" borderId="3" xfId="0" applyFont="1" applyFill="1" applyBorder="1"/>
    <xf numFmtId="0" fontId="23" fillId="8" borderId="5" xfId="0" applyFont="1" applyFill="1" applyBorder="1" applyAlignment="1">
      <alignment wrapText="1"/>
    </xf>
    <xf numFmtId="0" fontId="2" fillId="8" borderId="2" xfId="0" applyFont="1" applyFill="1" applyBorder="1" applyAlignment="1">
      <alignment wrapText="1"/>
    </xf>
    <xf numFmtId="0" fontId="2" fillId="8" borderId="3" xfId="0" applyFont="1" applyFill="1" applyBorder="1" applyAlignment="1"/>
    <xf numFmtId="0" fontId="2" fillId="8" borderId="3" xfId="0" applyFont="1" applyFill="1" applyBorder="1" applyAlignment="1">
      <alignment wrapText="1"/>
    </xf>
    <xf numFmtId="0" fontId="6" fillId="8" borderId="5" xfId="0" applyFont="1" applyFill="1" applyBorder="1" applyAlignment="1">
      <alignment horizontal="center"/>
    </xf>
    <xf numFmtId="0" fontId="6" fillId="8" borderId="3" xfId="0" applyFont="1" applyFill="1" applyBorder="1" applyAlignment="1">
      <alignment horizontal="center"/>
    </xf>
    <xf numFmtId="0" fontId="6" fillId="8" borderId="5" xfId="0" applyFont="1" applyFill="1" applyBorder="1"/>
    <xf numFmtId="0" fontId="6" fillId="8" borderId="2" xfId="0" applyFont="1" applyFill="1" applyBorder="1" applyAlignment="1">
      <alignment horizontal="center"/>
    </xf>
    <xf numFmtId="0" fontId="6" fillId="8" borderId="3" xfId="0" applyFont="1" applyFill="1" applyBorder="1"/>
    <xf numFmtId="0" fontId="2" fillId="0" borderId="0" xfId="0" applyFont="1" applyBorder="1"/>
    <xf numFmtId="4" fontId="21" fillId="0" borderId="6" xfId="0" applyNumberFormat="1" applyFont="1" applyFill="1" applyBorder="1"/>
    <xf numFmtId="0" fontId="3" fillId="8" borderId="5" xfId="0" applyFont="1" applyFill="1" applyBorder="1"/>
    <xf numFmtId="0" fontId="0" fillId="8" borderId="2" xfId="0" applyFill="1" applyBorder="1" applyAlignment="1">
      <alignment horizontal="center"/>
    </xf>
    <xf numFmtId="0" fontId="0" fillId="8" borderId="3" xfId="0" applyFill="1" applyBorder="1" applyAlignment="1">
      <alignment horizontal="center"/>
    </xf>
    <xf numFmtId="0" fontId="21" fillId="0" borderId="3" xfId="0" applyFont="1" applyFill="1" applyBorder="1"/>
    <xf numFmtId="0" fontId="21" fillId="11" borderId="0" xfId="0" applyFont="1" applyFill="1" applyBorder="1"/>
    <xf numFmtId="0" fontId="0" fillId="11" borderId="0" xfId="0" applyFill="1" applyBorder="1"/>
    <xf numFmtId="0" fontId="6" fillId="8" borderId="7" xfId="0" applyFont="1" applyFill="1" applyBorder="1" applyAlignment="1">
      <alignment horizontal="center"/>
    </xf>
    <xf numFmtId="0" fontId="6" fillId="8" borderId="9" xfId="0" applyFont="1" applyFill="1" applyBorder="1" applyAlignment="1">
      <alignment horizontal="center"/>
    </xf>
    <xf numFmtId="0" fontId="2" fillId="8" borderId="3" xfId="0" applyFont="1" applyFill="1" applyBorder="1" applyAlignment="1">
      <alignment horizontal="left" vertical="center" wrapText="1"/>
    </xf>
    <xf numFmtId="0" fontId="2" fillId="8" borderId="9" xfId="0" applyFont="1" applyFill="1" applyBorder="1" applyAlignment="1">
      <alignment horizontal="center"/>
    </xf>
    <xf numFmtId="0" fontId="2" fillId="8" borderId="0" xfId="0" applyFont="1" applyFill="1"/>
    <xf numFmtId="0" fontId="21" fillId="8" borderId="5" xfId="0" applyFont="1" applyFill="1" applyBorder="1" applyAlignment="1">
      <alignment horizontal="left" vertical="center" wrapText="1"/>
    </xf>
    <xf numFmtId="0" fontId="21" fillId="8" borderId="7" xfId="0" applyFont="1" applyFill="1" applyBorder="1" applyAlignment="1">
      <alignment horizontal="center"/>
    </xf>
    <xf numFmtId="4" fontId="21" fillId="8" borderId="6" xfId="0" applyNumberFormat="1" applyFont="1" applyFill="1" applyBorder="1" applyAlignment="1">
      <alignment horizontal="right"/>
    </xf>
    <xf numFmtId="0" fontId="21" fillId="8" borderId="0" xfId="0" applyFont="1" applyFill="1"/>
    <xf numFmtId="0" fontId="2" fillId="11" borderId="0" xfId="0" applyFont="1" applyFill="1" applyBorder="1"/>
    <xf numFmtId="0" fontId="9" fillId="8" borderId="2" xfId="0" applyFont="1" applyFill="1" applyBorder="1"/>
    <xf numFmtId="0" fontId="23" fillId="8" borderId="5" xfId="0" applyFont="1" applyFill="1" applyBorder="1" applyAlignment="1">
      <alignment horizontal="center"/>
    </xf>
    <xf numFmtId="0" fontId="23" fillId="8" borderId="3" xfId="0" applyFont="1" applyFill="1" applyBorder="1"/>
    <xf numFmtId="0" fontId="23" fillId="8" borderId="3" xfId="0" applyFont="1" applyFill="1" applyBorder="1" applyAlignment="1">
      <alignment horizontal="center"/>
    </xf>
    <xf numFmtId="0" fontId="6" fillId="8" borderId="2" xfId="0" applyFont="1" applyFill="1" applyBorder="1"/>
    <xf numFmtId="0" fontId="6" fillId="8" borderId="2" xfId="0" applyFont="1" applyFill="1" applyBorder="1" applyAlignment="1">
      <alignment horizontal="center" vertical="top"/>
    </xf>
    <xf numFmtId="4" fontId="0" fillId="0" borderId="6" xfId="0" applyNumberFormat="1" applyFill="1" applyBorder="1" applyAlignment="1">
      <alignment horizontal="right" vertical="top"/>
    </xf>
    <xf numFmtId="4" fontId="6" fillId="0" borderId="6" xfId="0" applyNumberFormat="1" applyFont="1" applyFill="1" applyBorder="1" applyAlignment="1">
      <alignment horizontal="right" vertical="top"/>
    </xf>
    <xf numFmtId="0" fontId="2" fillId="8" borderId="5" xfId="0" applyFont="1" applyFill="1" applyBorder="1"/>
    <xf numFmtId="0" fontId="23" fillId="8" borderId="2" xfId="0" applyFont="1" applyFill="1" applyBorder="1" applyAlignment="1">
      <alignment horizontal="center"/>
    </xf>
    <xf numFmtId="0" fontId="27" fillId="0" borderId="5" xfId="0" applyFont="1" applyBorder="1"/>
    <xf numFmtId="0" fontId="20" fillId="3" borderId="5" xfId="0" applyFont="1" applyFill="1" applyBorder="1" applyAlignment="1">
      <alignment horizontal="left"/>
    </xf>
    <xf numFmtId="4" fontId="34" fillId="0" borderId="6" xfId="0" applyNumberFormat="1" applyFont="1" applyFill="1" applyBorder="1" applyAlignment="1">
      <alignment horizontal="right"/>
    </xf>
    <xf numFmtId="0" fontId="21" fillId="8" borderId="5" xfId="0" applyFont="1" applyFill="1" applyBorder="1" applyAlignment="1">
      <alignment wrapText="1"/>
    </xf>
    <xf numFmtId="0" fontId="27" fillId="0" borderId="5" xfId="0" applyFont="1" applyFill="1" applyBorder="1" applyAlignment="1">
      <alignment horizontal="center"/>
    </xf>
    <xf numFmtId="0" fontId="15" fillId="0" borderId="5" xfId="0" applyFont="1" applyFill="1" applyBorder="1" applyAlignment="1">
      <alignment wrapText="1"/>
    </xf>
    <xf numFmtId="4" fontId="21" fillId="3" borderId="12" xfId="0" applyNumberFormat="1" applyFont="1" applyFill="1" applyBorder="1" applyAlignment="1">
      <alignment horizontal="right"/>
    </xf>
    <xf numFmtId="0" fontId="35" fillId="0" borderId="5" xfId="0" applyFont="1" applyFill="1" applyBorder="1"/>
    <xf numFmtId="0" fontId="9" fillId="8" borderId="5" xfId="0" applyFont="1" applyFill="1" applyBorder="1" applyAlignment="1">
      <alignment horizontal="center"/>
    </xf>
    <xf numFmtId="0" fontId="9" fillId="8" borderId="3" xfId="0" applyFont="1" applyFill="1" applyBorder="1"/>
    <xf numFmtId="0" fontId="9" fillId="8" borderId="3" xfId="0" applyFont="1" applyFill="1" applyBorder="1" applyAlignment="1">
      <alignment horizontal="center"/>
    </xf>
    <xf numFmtId="0" fontId="6" fillId="8" borderId="8" xfId="0" applyFont="1" applyFill="1" applyBorder="1" applyAlignment="1">
      <alignment horizontal="center"/>
    </xf>
    <xf numFmtId="0" fontId="2" fillId="8" borderId="5" xfId="0" applyFont="1" applyFill="1" applyBorder="1" applyAlignment="1"/>
    <xf numFmtId="0" fontId="2" fillId="8" borderId="5" xfId="0" applyFont="1" applyFill="1" applyBorder="1" applyAlignment="1">
      <alignment wrapText="1"/>
    </xf>
    <xf numFmtId="0" fontId="6" fillId="8" borderId="5" xfId="0" applyFont="1" applyFill="1" applyBorder="1" applyAlignment="1">
      <alignment horizontal="center" vertical="top"/>
    </xf>
    <xf numFmtId="0" fontId="6" fillId="8" borderId="13" xfId="0" applyFont="1" applyFill="1" applyBorder="1" applyAlignment="1">
      <alignment horizontal="center"/>
    </xf>
    <xf numFmtId="0" fontId="6" fillId="8" borderId="1" xfId="0" applyFont="1" applyFill="1" applyBorder="1" applyAlignment="1">
      <alignment horizontal="center"/>
    </xf>
    <xf numFmtId="0" fontId="2" fillId="0" borderId="13" xfId="0" applyFont="1" applyFill="1" applyBorder="1" applyAlignment="1">
      <alignment horizontal="center"/>
    </xf>
    <xf numFmtId="0" fontId="2" fillId="0" borderId="1" xfId="0" applyFont="1" applyFill="1" applyBorder="1" applyAlignment="1">
      <alignment horizontal="center"/>
    </xf>
    <xf numFmtId="0" fontId="2" fillId="8" borderId="5" xfId="0" applyFont="1" applyFill="1" applyBorder="1" applyAlignment="1">
      <alignment horizontal="center" vertical="top"/>
    </xf>
    <xf numFmtId="0" fontId="5" fillId="8" borderId="3" xfId="0" applyFont="1" applyFill="1" applyBorder="1"/>
    <xf numFmtId="0" fontId="2" fillId="8" borderId="3" xfId="0" applyFont="1" applyFill="1" applyBorder="1" applyAlignment="1">
      <alignment horizontal="center"/>
    </xf>
    <xf numFmtId="0" fontId="2" fillId="0" borderId="5" xfId="0" applyFont="1" applyFill="1" applyBorder="1" applyAlignment="1">
      <alignment horizontal="center" vertical="top"/>
    </xf>
    <xf numFmtId="4" fontId="2" fillId="0" borderId="5" xfId="0" applyNumberFormat="1" applyFont="1" applyFill="1" applyBorder="1" applyAlignment="1">
      <alignment horizontal="right"/>
    </xf>
    <xf numFmtId="0" fontId="9" fillId="8" borderId="5" xfId="0" applyFont="1" applyFill="1" applyBorder="1"/>
    <xf numFmtId="0" fontId="2" fillId="8" borderId="8" xfId="0" applyFont="1" applyFill="1" applyBorder="1" applyAlignment="1">
      <alignment horizontal="center"/>
    </xf>
    <xf numFmtId="0" fontId="20" fillId="0" borderId="5" xfId="0" applyFont="1" applyFill="1" applyBorder="1"/>
    <xf numFmtId="0" fontId="21" fillId="8" borderId="8" xfId="0" applyFont="1" applyFill="1" applyBorder="1" applyAlignment="1">
      <alignment horizontal="center"/>
    </xf>
    <xf numFmtId="0" fontId="5" fillId="8" borderId="2" xfId="0" applyFont="1" applyFill="1" applyBorder="1"/>
    <xf numFmtId="4" fontId="32" fillId="0" borderId="6" xfId="0" applyNumberFormat="1" applyFont="1" applyFill="1" applyBorder="1" applyAlignment="1">
      <alignment horizontal="right"/>
    </xf>
    <xf numFmtId="0" fontId="32" fillId="3" borderId="3" xfId="0" applyFont="1" applyFill="1" applyBorder="1"/>
    <xf numFmtId="0" fontId="32" fillId="3" borderId="3" xfId="0" applyFont="1" applyFill="1" applyBorder="1" applyAlignment="1">
      <alignment horizontal="center"/>
    </xf>
    <xf numFmtId="0" fontId="0" fillId="0" borderId="5" xfId="0" applyBorder="1" applyAlignment="1">
      <alignment wrapText="1"/>
    </xf>
    <xf numFmtId="0" fontId="1" fillId="0" borderId="2" xfId="0" applyFont="1" applyFill="1" applyBorder="1" applyAlignment="1">
      <alignment horizontal="left" wrapText="1"/>
    </xf>
    <xf numFmtId="0" fontId="0" fillId="0" borderId="8" xfId="0" applyFill="1" applyBorder="1" applyAlignment="1">
      <alignment horizontal="center"/>
    </xf>
    <xf numFmtId="0" fontId="9" fillId="0" borderId="2" xfId="0" applyFont="1" applyFill="1" applyBorder="1" applyAlignment="1">
      <alignment wrapText="1"/>
    </xf>
    <xf numFmtId="0" fontId="2" fillId="0" borderId="2" xfId="0" applyFont="1" applyBorder="1" applyAlignment="1">
      <alignment horizontal="center" vertical="center"/>
    </xf>
    <xf numFmtId="0" fontId="0" fillId="0" borderId="3" xfId="0" applyBorder="1" applyAlignment="1"/>
    <xf numFmtId="0" fontId="2" fillId="0" borderId="3" xfId="0" applyFont="1" applyBorder="1" applyAlignment="1">
      <alignment horizontal="center" vertical="center"/>
    </xf>
    <xf numFmtId="0" fontId="2" fillId="0" borderId="2" xfId="0" applyFont="1" applyBorder="1" applyAlignment="1">
      <alignment horizontal="center"/>
    </xf>
    <xf numFmtId="0" fontId="0" fillId="0" borderId="3" xfId="0" applyBorder="1"/>
    <xf numFmtId="0" fontId="2" fillId="0" borderId="3" xfId="0" applyFont="1" applyBorder="1" applyAlignment="1">
      <alignment horizontal="center"/>
    </xf>
    <xf numFmtId="0" fontId="2" fillId="0" borderId="5" xfId="0" applyFont="1" applyBorder="1" applyAlignment="1">
      <alignment wrapText="1"/>
    </xf>
    <xf numFmtId="0" fontId="2" fillId="8" borderId="2" xfId="0" applyFont="1" applyFill="1" applyBorder="1" applyAlignment="1">
      <alignment vertical="top" wrapText="1"/>
    </xf>
    <xf numFmtId="0" fontId="36" fillId="13" borderId="0" xfId="0" applyFont="1" applyFill="1"/>
    <xf numFmtId="0" fontId="36" fillId="8" borderId="0" xfId="0" applyFont="1" applyFill="1"/>
    <xf numFmtId="4" fontId="6" fillId="0" borderId="6" xfId="0" applyNumberFormat="1" applyFont="1" applyBorder="1"/>
    <xf numFmtId="0" fontId="37" fillId="0" borderId="3" xfId="0" applyFont="1" applyBorder="1" applyAlignment="1">
      <alignment horizontal="justify"/>
    </xf>
    <xf numFmtId="0" fontId="2" fillId="0" borderId="8" xfId="0" applyFont="1" applyBorder="1" applyAlignment="1">
      <alignment wrapText="1"/>
    </xf>
    <xf numFmtId="4" fontId="0" fillId="3" borderId="0" xfId="0" applyNumberFormat="1" applyFill="1" applyBorder="1" applyAlignment="1">
      <alignment horizontal="right"/>
    </xf>
    <xf numFmtId="0" fontId="0" fillId="0" borderId="9" xfId="0" applyFill="1" applyBorder="1"/>
    <xf numFmtId="0" fontId="1" fillId="12" borderId="18" xfId="0" applyFont="1" applyFill="1" applyBorder="1" applyAlignment="1">
      <alignment horizontal="left" wrapText="1"/>
    </xf>
    <xf numFmtId="0" fontId="1" fillId="12" borderId="12" xfId="0" applyFont="1" applyFill="1" applyBorder="1" applyAlignment="1">
      <alignment horizontal="left" wrapText="1"/>
    </xf>
    <xf numFmtId="0" fontId="5" fillId="0" borderId="8" xfId="0" applyFont="1" applyFill="1" applyBorder="1" applyAlignment="1"/>
    <xf numFmtId="0" fontId="5" fillId="0" borderId="9" xfId="0" applyFont="1" applyFill="1" applyBorder="1"/>
    <xf numFmtId="0" fontId="6" fillId="0" borderId="8" xfId="0" applyFont="1" applyFill="1" applyBorder="1" applyAlignment="1">
      <alignment wrapText="1"/>
    </xf>
    <xf numFmtId="0" fontId="0" fillId="12" borderId="12" xfId="0" applyFill="1" applyBorder="1" applyAlignment="1">
      <alignment wrapText="1"/>
    </xf>
    <xf numFmtId="0" fontId="0" fillId="12" borderId="14" xfId="0" applyFill="1" applyBorder="1" applyAlignment="1">
      <alignment wrapText="1"/>
    </xf>
    <xf numFmtId="0" fontId="9" fillId="8" borderId="8" xfId="0" applyFont="1" applyFill="1" applyBorder="1" applyAlignment="1">
      <alignment horizontal="center"/>
    </xf>
    <xf numFmtId="0" fontId="9" fillId="8" borderId="9" xfId="0" applyFont="1" applyFill="1" applyBorder="1" applyAlignment="1">
      <alignment horizontal="center"/>
    </xf>
    <xf numFmtId="0" fontId="9" fillId="8" borderId="3" xfId="0" applyFont="1" applyFill="1" applyBorder="1" applyAlignment="1">
      <alignment wrapText="1"/>
    </xf>
    <xf numFmtId="0" fontId="38" fillId="0" borderId="5" xfId="0" applyFont="1" applyFill="1" applyBorder="1" applyAlignment="1">
      <alignment wrapText="1"/>
    </xf>
    <xf numFmtId="0" fontId="2" fillId="3" borderId="5" xfId="0" applyFont="1" applyFill="1" applyBorder="1" applyAlignment="1">
      <alignment horizontal="left" vertical="center" wrapText="1"/>
    </xf>
    <xf numFmtId="0" fontId="2" fillId="0" borderId="5" xfId="0" applyFont="1" applyFill="1" applyBorder="1" applyAlignment="1">
      <alignment horizontal="center" vertical="center"/>
    </xf>
    <xf numFmtId="0" fontId="2" fillId="0" borderId="3" xfId="0" applyFont="1" applyBorder="1" applyAlignment="1">
      <alignment wrapText="1"/>
    </xf>
    <xf numFmtId="0" fontId="1" fillId="12" borderId="9" xfId="0" applyFont="1" applyFill="1" applyBorder="1" applyAlignment="1">
      <alignment horizontal="left" vertical="center"/>
    </xf>
    <xf numFmtId="0" fontId="1" fillId="12" borderId="1" xfId="0" applyFont="1" applyFill="1" applyBorder="1" applyAlignment="1">
      <alignment horizontal="left" vertical="center"/>
    </xf>
    <xf numFmtId="0" fontId="1" fillId="12" borderId="12" xfId="0" applyFont="1" applyFill="1" applyBorder="1" applyAlignment="1">
      <alignment horizontal="left" vertical="center"/>
    </xf>
    <xf numFmtId="4" fontId="0" fillId="12" borderId="12" xfId="0" applyNumberFormat="1" applyFill="1" applyBorder="1" applyAlignment="1">
      <alignment horizontal="right" vertical="center"/>
    </xf>
    <xf numFmtId="4" fontId="6" fillId="12" borderId="12" xfId="0" applyNumberFormat="1" applyFont="1" applyFill="1" applyBorder="1" applyAlignment="1">
      <alignment horizontal="right" vertical="center"/>
    </xf>
    <xf numFmtId="4" fontId="0" fillId="12" borderId="14" xfId="0" applyNumberFormat="1" applyFill="1" applyBorder="1" applyAlignment="1">
      <alignment horizontal="right" vertical="center"/>
    </xf>
    <xf numFmtId="0" fontId="8" fillId="0" borderId="3" xfId="0" applyFont="1" applyFill="1" applyBorder="1"/>
    <xf numFmtId="0" fontId="2" fillId="0" borderId="2" xfId="0" applyFont="1" applyFill="1" applyBorder="1" applyAlignment="1">
      <alignment wrapText="1"/>
    </xf>
    <xf numFmtId="0" fontId="14" fillId="0" borderId="2" xfId="0" applyFont="1" applyFill="1" applyBorder="1"/>
    <xf numFmtId="0" fontId="2" fillId="8" borderId="5" xfId="0" applyFont="1" applyFill="1" applyBorder="1" applyAlignment="1">
      <alignment horizontal="center"/>
    </xf>
    <xf numFmtId="0" fontId="7" fillId="0" borderId="3" xfId="0" applyFont="1" applyFill="1" applyBorder="1" applyAlignment="1">
      <alignment wrapText="1"/>
    </xf>
    <xf numFmtId="0" fontId="5" fillId="0" borderId="6" xfId="0" applyFont="1" applyFill="1" applyBorder="1" applyAlignment="1">
      <alignment horizontal="left"/>
    </xf>
    <xf numFmtId="0" fontId="6" fillId="8" borderId="2" xfId="0" applyFont="1" applyFill="1" applyBorder="1" applyAlignment="1">
      <alignment wrapText="1"/>
    </xf>
    <xf numFmtId="0" fontId="2" fillId="8" borderId="2" xfId="0" applyFont="1" applyFill="1" applyBorder="1" applyAlignment="1">
      <alignment horizontal="center"/>
    </xf>
    <xf numFmtId="0" fontId="2" fillId="0" borderId="2" xfId="0" applyFont="1" applyFill="1" applyBorder="1" applyAlignment="1">
      <alignment horizontal="left" vertical="top" wrapText="1"/>
    </xf>
    <xf numFmtId="0" fontId="0" fillId="0" borderId="2" xfId="0" applyBorder="1" applyAlignment="1">
      <alignment horizontal="left" vertical="top" wrapText="1"/>
    </xf>
    <xf numFmtId="4" fontId="2" fillId="0" borderId="6" xfId="0" applyNumberFormat="1" applyFont="1" applyBorder="1"/>
    <xf numFmtId="0" fontId="9" fillId="3" borderId="5" xfId="0" applyFont="1" applyFill="1" applyBorder="1" applyAlignment="1">
      <alignment horizontal="left" vertical="center" wrapText="1"/>
    </xf>
    <xf numFmtId="0" fontId="9" fillId="0" borderId="8" xfId="0" applyFont="1" applyFill="1" applyBorder="1" applyAlignment="1">
      <alignment horizontal="center" vertical="center"/>
    </xf>
    <xf numFmtId="0" fontId="9" fillId="0" borderId="3" xfId="0" applyFont="1" applyBorder="1" applyAlignment="1">
      <alignment wrapText="1"/>
    </xf>
    <xf numFmtId="0" fontId="2" fillId="0" borderId="8" xfId="0" applyFont="1" applyFill="1" applyBorder="1" applyAlignment="1">
      <alignment horizontal="center" vertical="center"/>
    </xf>
    <xf numFmtId="0" fontId="2" fillId="0" borderId="2" xfId="0" applyFont="1" applyBorder="1" applyAlignment="1">
      <alignment wrapText="1"/>
    </xf>
    <xf numFmtId="0" fontId="1" fillId="3" borderId="2" xfId="0" applyFont="1" applyFill="1" applyBorder="1"/>
    <xf numFmtId="4" fontId="2" fillId="0" borderId="6" xfId="0" applyNumberFormat="1" applyFont="1" applyFill="1" applyBorder="1"/>
    <xf numFmtId="0" fontId="2" fillId="3" borderId="0" xfId="0" applyFont="1" applyFill="1" applyBorder="1"/>
    <xf numFmtId="0" fontId="2" fillId="0" borderId="0" xfId="0" applyFont="1" applyFill="1" applyBorder="1" applyAlignment="1">
      <alignment horizontal="center"/>
    </xf>
    <xf numFmtId="0" fontId="6"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xf numFmtId="0" fontId="21"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0" fillId="0" borderId="3" xfId="0" applyBorder="1" applyAlignment="1">
      <alignment horizontal="left" vertical="top" wrapText="1"/>
    </xf>
    <xf numFmtId="0" fontId="23" fillId="3" borderId="5" xfId="0" applyFont="1" applyFill="1" applyBorder="1" applyAlignment="1">
      <alignment wrapText="1"/>
    </xf>
    <xf numFmtId="0" fontId="21" fillId="3" borderId="5" xfId="0" applyFont="1" applyFill="1" applyBorder="1" applyAlignment="1">
      <alignment wrapText="1"/>
    </xf>
    <xf numFmtId="0" fontId="21" fillId="0" borderId="5"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center"/>
    </xf>
    <xf numFmtId="0" fontId="0" fillId="0" borderId="0" xfId="0" applyAlignment="1">
      <alignment horizontal="center"/>
    </xf>
    <xf numFmtId="0" fontId="0" fillId="0" borderId="0" xfId="0" applyAlignment="1">
      <alignment horizontal="left"/>
    </xf>
    <xf numFmtId="0" fontId="2" fillId="10" borderId="0" xfId="0" applyFont="1" applyFill="1" applyBorder="1"/>
    <xf numFmtId="0" fontId="2" fillId="0" borderId="0" xfId="0" applyFont="1" applyFill="1" applyBorder="1" applyAlignment="1">
      <alignment horizontal="center"/>
    </xf>
    <xf numFmtId="0" fontId="9" fillId="0" borderId="0" xfId="0" applyFont="1" applyAlignment="1">
      <alignment horizontal="center" vertical="center"/>
    </xf>
    <xf numFmtId="0" fontId="0" fillId="0" borderId="0" xfId="0" applyAlignment="1">
      <alignment vertical="center"/>
    </xf>
    <xf numFmtId="0" fontId="6" fillId="0" borderId="0" xfId="0" applyFont="1" applyAlignment="1">
      <alignment horizontal="center" vertical="center"/>
    </xf>
    <xf numFmtId="0" fontId="0" fillId="0" borderId="0" xfId="0" applyAlignment="1">
      <alignment horizontal="center" vertical="center"/>
    </xf>
    <xf numFmtId="0" fontId="6"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xf numFmtId="0" fontId="2" fillId="0" borderId="0" xfId="0" applyFont="1" applyFill="1" applyBorder="1" applyAlignment="1">
      <alignment horizontal="left"/>
    </xf>
    <xf numFmtId="0" fontId="1" fillId="6" borderId="18" xfId="0" applyFont="1" applyFill="1" applyBorder="1" applyAlignment="1">
      <alignment horizontal="left"/>
    </xf>
    <xf numFmtId="0" fontId="1" fillId="6" borderId="12" xfId="0" applyFont="1" applyFill="1" applyBorder="1" applyAlignment="1">
      <alignment horizontal="left"/>
    </xf>
    <xf numFmtId="0" fontId="1" fillId="6" borderId="14" xfId="0" applyFont="1" applyFill="1" applyBorder="1" applyAlignment="1">
      <alignment horizontal="left"/>
    </xf>
    <xf numFmtId="0" fontId="9" fillId="6" borderId="18" xfId="0" applyFont="1" applyFill="1" applyBorder="1" applyAlignment="1">
      <alignment horizontal="left"/>
    </xf>
    <xf numFmtId="0" fontId="9" fillId="6" borderId="12" xfId="0" applyFont="1" applyFill="1" applyBorder="1" applyAlignment="1">
      <alignment horizontal="left"/>
    </xf>
    <xf numFmtId="0" fontId="9" fillId="6" borderId="14" xfId="0" applyFont="1" applyFill="1" applyBorder="1" applyAlignment="1">
      <alignment horizontal="left"/>
    </xf>
    <xf numFmtId="0" fontId="1" fillId="6" borderId="18" xfId="0" applyFont="1" applyFill="1" applyBorder="1" applyAlignment="1">
      <alignment horizontal="left" wrapText="1"/>
    </xf>
    <xf numFmtId="0" fontId="1" fillId="6" borderId="12" xfId="0" applyFont="1" applyFill="1" applyBorder="1" applyAlignment="1">
      <alignment horizontal="left" wrapText="1"/>
    </xf>
    <xf numFmtId="0" fontId="1" fillId="6" borderId="14" xfId="0" applyFont="1" applyFill="1" applyBorder="1" applyAlignment="1">
      <alignment horizontal="left" wrapText="1"/>
    </xf>
    <xf numFmtId="0" fontId="1" fillId="0" borderId="8" xfId="0" applyFont="1" applyFill="1" applyBorder="1" applyAlignment="1">
      <alignment horizontal="left" wrapText="1"/>
    </xf>
    <xf numFmtId="0" fontId="1" fillId="0" borderId="13" xfId="0" applyFont="1" applyFill="1" applyBorder="1" applyAlignment="1">
      <alignment horizontal="left" wrapText="1"/>
    </xf>
    <xf numFmtId="0" fontId="1" fillId="0" borderId="16" xfId="0" applyFont="1" applyFill="1" applyBorder="1" applyAlignment="1">
      <alignment horizontal="left" wrapText="1"/>
    </xf>
    <xf numFmtId="0" fontId="1" fillId="6" borderId="9" xfId="0" applyFont="1" applyFill="1" applyBorder="1" applyAlignment="1">
      <alignment horizontal="left"/>
    </xf>
    <xf numFmtId="0" fontId="1" fillId="6" borderId="1" xfId="0" applyFont="1" applyFill="1" applyBorder="1" applyAlignment="1">
      <alignment horizontal="left"/>
    </xf>
    <xf numFmtId="0" fontId="1" fillId="6" borderId="10" xfId="0" applyFont="1" applyFill="1" applyBorder="1" applyAlignment="1">
      <alignment horizontal="left"/>
    </xf>
    <xf numFmtId="0" fontId="9" fillId="14" borderId="18" xfId="0" applyFont="1" applyFill="1" applyBorder="1" applyAlignment="1"/>
    <xf numFmtId="0" fontId="9" fillId="14" borderId="12" xfId="0" applyFont="1" applyFill="1" applyBorder="1" applyAlignment="1"/>
    <xf numFmtId="0" fontId="2" fillId="14" borderId="12" xfId="0" applyFont="1" applyFill="1" applyBorder="1" applyAlignment="1"/>
    <xf numFmtId="0" fontId="2" fillId="14" borderId="14" xfId="0" applyFont="1" applyFill="1" applyBorder="1" applyAlignment="1"/>
    <xf numFmtId="0" fontId="9" fillId="5" borderId="9" xfId="0" applyFont="1" applyFill="1" applyBorder="1" applyAlignment="1">
      <alignment horizontal="left"/>
    </xf>
    <xf numFmtId="0" fontId="9" fillId="5" borderId="1" xfId="0" applyFont="1" applyFill="1" applyBorder="1" applyAlignment="1">
      <alignment horizontal="left"/>
    </xf>
    <xf numFmtId="0" fontId="9" fillId="5" borderId="12" xfId="0" applyFont="1" applyFill="1" applyBorder="1" applyAlignment="1">
      <alignment horizontal="left"/>
    </xf>
    <xf numFmtId="0" fontId="9" fillId="5" borderId="14" xfId="0" applyFont="1" applyFill="1" applyBorder="1" applyAlignment="1">
      <alignment horizontal="left"/>
    </xf>
    <xf numFmtId="0" fontId="9" fillId="5" borderId="18" xfId="0" applyFont="1" applyFill="1" applyBorder="1" applyAlignment="1">
      <alignment horizontal="left"/>
    </xf>
    <xf numFmtId="0" fontId="1" fillId="5" borderId="18" xfId="0" applyFont="1" applyFill="1" applyBorder="1" applyAlignment="1">
      <alignment horizontal="left"/>
    </xf>
    <xf numFmtId="0" fontId="1" fillId="5" borderId="12" xfId="0" applyFont="1" applyFill="1" applyBorder="1" applyAlignment="1">
      <alignment horizontal="left"/>
    </xf>
    <xf numFmtId="0" fontId="1" fillId="5" borderId="14" xfId="0" applyFont="1" applyFill="1" applyBorder="1" applyAlignment="1">
      <alignment horizontal="left"/>
    </xf>
    <xf numFmtId="0" fontId="1" fillId="7" borderId="18" xfId="0" applyFont="1" applyFill="1" applyBorder="1" applyAlignment="1">
      <alignment wrapText="1"/>
    </xf>
    <xf numFmtId="0" fontId="0" fillId="0" borderId="12" xfId="0" applyBorder="1" applyAlignment="1">
      <alignment wrapText="1"/>
    </xf>
    <xf numFmtId="0" fontId="0" fillId="0" borderId="14" xfId="0" applyBorder="1" applyAlignment="1">
      <alignment wrapText="1"/>
    </xf>
    <xf numFmtId="0" fontId="9" fillId="6" borderId="9" xfId="0" applyFont="1" applyFill="1" applyBorder="1" applyAlignment="1">
      <alignment horizontal="left"/>
    </xf>
    <xf numFmtId="0" fontId="9" fillId="6" borderId="1" xfId="0" applyFont="1" applyFill="1" applyBorder="1" applyAlignment="1">
      <alignment horizontal="left"/>
    </xf>
    <xf numFmtId="0" fontId="1" fillId="0" borderId="18" xfId="0" applyFont="1" applyFill="1" applyBorder="1" applyAlignment="1">
      <alignment horizontal="left"/>
    </xf>
    <xf numFmtId="0" fontId="1" fillId="0" borderId="12" xfId="0" applyFont="1" applyFill="1" applyBorder="1" applyAlignment="1">
      <alignment horizontal="left"/>
    </xf>
    <xf numFmtId="0" fontId="1" fillId="0" borderId="14" xfId="0" applyFont="1" applyFill="1" applyBorder="1" applyAlignment="1">
      <alignment horizontal="left"/>
    </xf>
    <xf numFmtId="0" fontId="1" fillId="5" borderId="18" xfId="0" applyFont="1" applyFill="1" applyBorder="1" applyAlignment="1">
      <alignment horizontal="left" wrapText="1"/>
    </xf>
    <xf numFmtId="0" fontId="1" fillId="5" borderId="12" xfId="0" applyFont="1" applyFill="1" applyBorder="1" applyAlignment="1">
      <alignment horizontal="left" wrapText="1"/>
    </xf>
    <xf numFmtId="0" fontId="0" fillId="0" borderId="12" xfId="0" applyBorder="1" applyAlignment="1"/>
    <xf numFmtId="0" fontId="0" fillId="0" borderId="14" xfId="0" applyBorder="1" applyAlignment="1"/>
    <xf numFmtId="0" fontId="9" fillId="2" borderId="8" xfId="0" applyFont="1" applyFill="1" applyBorder="1" applyAlignment="1">
      <alignment horizontal="left"/>
    </xf>
    <xf numFmtId="0" fontId="9" fillId="2" borderId="13" xfId="0" applyFont="1" applyFill="1" applyBorder="1" applyAlignment="1">
      <alignment horizontal="left"/>
    </xf>
    <xf numFmtId="0" fontId="9" fillId="2" borderId="0" xfId="0" applyFont="1" applyFill="1" applyBorder="1" applyAlignment="1">
      <alignment horizontal="left"/>
    </xf>
    <xf numFmtId="0" fontId="9" fillId="2" borderId="16" xfId="0" applyFont="1" applyFill="1" applyBorder="1" applyAlignment="1">
      <alignment horizontal="left"/>
    </xf>
    <xf numFmtId="0" fontId="9" fillId="0" borderId="18" xfId="0" applyFont="1" applyFill="1" applyBorder="1" applyAlignment="1">
      <alignment horizontal="left"/>
    </xf>
    <xf numFmtId="0" fontId="9" fillId="0" borderId="12" xfId="0" applyFont="1" applyFill="1" applyBorder="1" applyAlignment="1">
      <alignment horizontal="left"/>
    </xf>
    <xf numFmtId="0" fontId="9" fillId="0" borderId="13" xfId="0" applyFont="1" applyFill="1" applyBorder="1" applyAlignment="1">
      <alignment horizontal="left"/>
    </xf>
    <xf numFmtId="0" fontId="9" fillId="0" borderId="16" xfId="0" applyFont="1" applyFill="1" applyBorder="1" applyAlignment="1">
      <alignment horizontal="left"/>
    </xf>
    <xf numFmtId="0" fontId="1" fillId="2" borderId="18" xfId="0" applyFont="1" applyFill="1" applyBorder="1" applyAlignment="1">
      <alignment horizontal="left"/>
    </xf>
    <xf numFmtId="0" fontId="1" fillId="2" borderId="1" xfId="0" applyFont="1" applyFill="1" applyBorder="1" applyAlignment="1">
      <alignment horizontal="left"/>
    </xf>
    <xf numFmtId="0" fontId="1" fillId="2" borderId="12" xfId="0" applyFont="1" applyFill="1" applyBorder="1" applyAlignment="1">
      <alignment horizontal="left"/>
    </xf>
    <xf numFmtId="0" fontId="1" fillId="2" borderId="14" xfId="0" applyFont="1" applyFill="1" applyBorder="1" applyAlignment="1">
      <alignment horizontal="left"/>
    </xf>
    <xf numFmtId="0" fontId="1" fillId="5" borderId="1" xfId="0" applyFont="1" applyFill="1" applyBorder="1" applyAlignment="1">
      <alignment horizontal="left"/>
    </xf>
    <xf numFmtId="0" fontId="1" fillId="5" borderId="9" xfId="0" applyFont="1" applyFill="1" applyBorder="1" applyAlignment="1">
      <alignment horizontal="left"/>
    </xf>
    <xf numFmtId="0" fontId="1" fillId="2" borderId="8" xfId="0" applyFont="1" applyFill="1" applyBorder="1" applyAlignment="1">
      <alignment horizontal="left"/>
    </xf>
    <xf numFmtId="0" fontId="1" fillId="2" borderId="13" xfId="0" applyFont="1" applyFill="1" applyBorder="1" applyAlignment="1">
      <alignment horizontal="left"/>
    </xf>
    <xf numFmtId="0" fontId="1" fillId="2" borderId="16" xfId="0" applyFont="1" applyFill="1" applyBorder="1" applyAlignment="1">
      <alignment horizontal="left"/>
    </xf>
    <xf numFmtId="0" fontId="21" fillId="3" borderId="5" xfId="0" applyFont="1" applyFill="1" applyBorder="1" applyAlignment="1">
      <alignment horizontal="left" vertical="center" wrapText="1"/>
    </xf>
    <xf numFmtId="0" fontId="21" fillId="0" borderId="3" xfId="0" applyFont="1" applyBorder="1"/>
    <xf numFmtId="0" fontId="21" fillId="0" borderId="5" xfId="0" applyFont="1" applyFill="1" applyBorder="1" applyAlignment="1">
      <alignment horizontal="left" vertical="top" wrapText="1"/>
    </xf>
    <xf numFmtId="0" fontId="21" fillId="0" borderId="3" xfId="0" applyFont="1" applyBorder="1" applyAlignment="1">
      <alignment horizontal="left" vertical="top" wrapText="1"/>
    </xf>
    <xf numFmtId="0" fontId="2" fillId="0" borderId="5" xfId="0" applyFont="1" applyFill="1" applyBorder="1" applyAlignment="1">
      <alignment horizontal="left" vertical="top" wrapText="1"/>
    </xf>
    <xf numFmtId="0" fontId="0" fillId="0" borderId="3" xfId="0" applyBorder="1" applyAlignment="1">
      <alignment horizontal="left" vertical="top" wrapText="1"/>
    </xf>
    <xf numFmtId="0" fontId="9" fillId="12" borderId="18" xfId="0" applyFont="1" applyFill="1" applyBorder="1" applyAlignment="1"/>
    <xf numFmtId="0" fontId="9" fillId="12" borderId="12" xfId="0" applyFont="1" applyFill="1" applyBorder="1" applyAlignment="1"/>
    <xf numFmtId="0" fontId="1" fillId="5" borderId="14" xfId="0" applyFont="1" applyFill="1" applyBorder="1" applyAlignment="1">
      <alignment horizontal="left" wrapText="1"/>
    </xf>
    <xf numFmtId="0" fontId="21" fillId="3" borderId="3" xfId="0" applyFont="1" applyFill="1" applyBorder="1" applyAlignment="1">
      <alignment horizontal="left" vertical="center" wrapText="1"/>
    </xf>
    <xf numFmtId="0" fontId="23" fillId="3" borderId="5" xfId="0" applyFont="1" applyFill="1" applyBorder="1" applyAlignment="1">
      <alignment wrapText="1"/>
    </xf>
    <xf numFmtId="0" fontId="23" fillId="0" borderId="3" xfId="0" applyFont="1" applyBorder="1" applyAlignment="1">
      <alignment wrapText="1"/>
    </xf>
    <xf numFmtId="0" fontId="1" fillId="2" borderId="18" xfId="0" applyFont="1" applyFill="1" applyBorder="1" applyAlignment="1">
      <alignment horizontal="left" wrapText="1"/>
    </xf>
    <xf numFmtId="0" fontId="1" fillId="2" borderId="12" xfId="0" applyFont="1" applyFill="1" applyBorder="1" applyAlignment="1">
      <alignment horizontal="left" wrapText="1"/>
    </xf>
    <xf numFmtId="0" fontId="1" fillId="2" borderId="14" xfId="0" applyFont="1" applyFill="1" applyBorder="1" applyAlignment="1">
      <alignment horizontal="left" wrapText="1"/>
    </xf>
    <xf numFmtId="0" fontId="2" fillId="0" borderId="3" xfId="0" applyFont="1" applyFill="1" applyBorder="1" applyAlignment="1">
      <alignment horizontal="left" vertical="top" wrapText="1"/>
    </xf>
    <xf numFmtId="0" fontId="1" fillId="3" borderId="18" xfId="0" applyFont="1" applyFill="1" applyBorder="1" applyAlignment="1">
      <alignment horizontal="left"/>
    </xf>
    <xf numFmtId="0" fontId="1" fillId="3" borderId="12" xfId="0" applyFont="1" applyFill="1" applyBorder="1" applyAlignment="1">
      <alignment horizontal="left"/>
    </xf>
    <xf numFmtId="0" fontId="1" fillId="3" borderId="14" xfId="0" applyFont="1" applyFill="1" applyBorder="1" applyAlignment="1">
      <alignment horizontal="left"/>
    </xf>
    <xf numFmtId="0" fontId="1" fillId="5" borderId="9" xfId="0" applyFont="1" applyFill="1" applyBorder="1" applyAlignment="1">
      <alignment horizontal="left" wrapText="1"/>
    </xf>
    <xf numFmtId="0" fontId="1" fillId="2" borderId="9" xfId="0" applyFont="1" applyFill="1" applyBorder="1" applyAlignment="1">
      <alignment horizontal="left" wrapText="1"/>
    </xf>
    <xf numFmtId="0" fontId="21" fillId="3" borderId="5" xfId="0" applyFont="1" applyFill="1" applyBorder="1" applyAlignment="1">
      <alignment wrapText="1"/>
    </xf>
    <xf numFmtId="0" fontId="21" fillId="0" borderId="3" xfId="0" applyFont="1" applyBorder="1" applyAlignment="1">
      <alignment wrapText="1"/>
    </xf>
    <xf numFmtId="0" fontId="21" fillId="0" borderId="5"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9" fillId="5" borderId="8" xfId="0" applyFont="1" applyFill="1" applyBorder="1" applyAlignment="1"/>
    <xf numFmtId="0" fontId="0" fillId="5" borderId="13" xfId="0" applyFill="1" applyBorder="1" applyAlignment="1"/>
    <xf numFmtId="0" fontId="0" fillId="5" borderId="16" xfId="0" applyFill="1" applyBorder="1" applyAlignment="1"/>
    <xf numFmtId="0" fontId="9" fillId="0" borderId="5" xfId="0" applyFont="1" applyBorder="1" applyAlignment="1">
      <alignment horizontal="center" vertic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9" fillId="0" borderId="8" xfId="0" applyFont="1" applyBorder="1" applyAlignment="1">
      <alignment horizontal="center" vertical="center" wrapText="1"/>
    </xf>
    <xf numFmtId="0" fontId="9" fillId="0" borderId="7" xfId="0" applyFont="1" applyBorder="1" applyAlignment="1">
      <alignment horizontal="center" wrapText="1"/>
    </xf>
    <xf numFmtId="0" fontId="9" fillId="0" borderId="9" xfId="0" applyFont="1" applyBorder="1" applyAlignment="1">
      <alignment horizontal="center" wrapText="1"/>
    </xf>
    <xf numFmtId="0" fontId="9" fillId="0" borderId="5"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2"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center"/>
    </xf>
    <xf numFmtId="0" fontId="0" fillId="0" borderId="0" xfId="0" applyAlignment="1">
      <alignment horizontal="center"/>
    </xf>
    <xf numFmtId="0" fontId="1" fillId="0" borderId="0" xfId="0" applyFont="1" applyAlignment="1">
      <alignment horizontal="center"/>
    </xf>
    <xf numFmtId="0" fontId="6" fillId="0" borderId="0" xfId="0" applyFont="1" applyAlignment="1"/>
    <xf numFmtId="0" fontId="2" fillId="0" borderId="0" xfId="0" applyFont="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73"/>
  <sheetViews>
    <sheetView tabSelected="1" zoomScaleNormal="100" workbookViewId="0">
      <pane ySplit="24" topLeftCell="A1746" activePane="bottomLeft" state="frozen"/>
      <selection pane="bottomLeft" activeCell="A1900" sqref="A1900:A1901"/>
    </sheetView>
  </sheetViews>
  <sheetFormatPr defaultRowHeight="12.75" x14ac:dyDescent="0.2"/>
  <cols>
    <col min="1" max="1" width="54.85546875" customWidth="1"/>
    <col min="2" max="2" width="4.5703125" style="604" customWidth="1"/>
    <col min="3" max="3" width="11.42578125" customWidth="1"/>
    <col min="4" max="4" width="13.7109375" style="604" customWidth="1"/>
    <col min="5" max="5" width="11.5703125" customWidth="1"/>
    <col min="6" max="6" width="11.85546875" customWidth="1"/>
    <col min="7" max="7" width="11.140625" customWidth="1"/>
    <col min="8" max="8" width="10.85546875" customWidth="1"/>
    <col min="9" max="9" width="11.5703125" customWidth="1"/>
    <col min="10" max="10" width="11.7109375" customWidth="1"/>
    <col min="11" max="11" width="9" customWidth="1"/>
  </cols>
  <sheetData>
    <row r="1" spans="1:9" ht="15" customHeight="1" x14ac:dyDescent="0.2">
      <c r="A1" s="30"/>
      <c r="F1" s="608" t="s">
        <v>982</v>
      </c>
      <c r="G1" s="611"/>
      <c r="H1" s="611"/>
      <c r="I1" s="611"/>
    </row>
    <row r="2" spans="1:9" ht="12.75" customHeight="1" x14ac:dyDescent="0.2">
      <c r="A2" s="30" t="s">
        <v>223</v>
      </c>
      <c r="I2" s="5"/>
    </row>
    <row r="3" spans="1:9" ht="13.5" customHeight="1" x14ac:dyDescent="0.2">
      <c r="A3" s="714" t="s">
        <v>369</v>
      </c>
      <c r="B3" s="614"/>
      <c r="C3" s="614"/>
      <c r="D3" s="614"/>
      <c r="E3" s="614"/>
      <c r="F3" s="614"/>
      <c r="G3" s="614"/>
      <c r="H3" s="614"/>
      <c r="I3" s="614"/>
    </row>
    <row r="4" spans="1:9" ht="15" customHeight="1" x14ac:dyDescent="0.2">
      <c r="A4" s="714" t="s">
        <v>366</v>
      </c>
      <c r="B4" s="614"/>
      <c r="C4" s="614"/>
      <c r="D4" s="614"/>
      <c r="E4" s="614"/>
      <c r="F4" s="614"/>
      <c r="G4" s="614"/>
      <c r="H4" s="614"/>
      <c r="I4" s="614"/>
    </row>
    <row r="5" spans="1:9" ht="15.75" customHeight="1" x14ac:dyDescent="0.2">
      <c r="A5" s="714" t="s">
        <v>304</v>
      </c>
      <c r="B5" s="614"/>
      <c r="C5" s="614"/>
      <c r="D5" s="614"/>
      <c r="E5" s="614"/>
      <c r="F5" s="614"/>
      <c r="G5" s="614"/>
      <c r="H5" s="614"/>
      <c r="I5" s="614"/>
    </row>
    <row r="6" spans="1:9" ht="15" customHeight="1" x14ac:dyDescent="0.2">
      <c r="A6" s="605" t="s">
        <v>23</v>
      </c>
    </row>
    <row r="7" spans="1:9" ht="15" customHeight="1" x14ac:dyDescent="0.2">
      <c r="A7" s="605" t="s">
        <v>196</v>
      </c>
    </row>
    <row r="8" spans="1:9" ht="15" customHeight="1" x14ac:dyDescent="0.2">
      <c r="A8" s="605"/>
    </row>
    <row r="9" spans="1:9" ht="15.75" customHeight="1" x14ac:dyDescent="0.2">
      <c r="A9" s="603" t="s">
        <v>275</v>
      </c>
      <c r="B9" s="715" t="s">
        <v>977</v>
      </c>
      <c r="C9" s="609"/>
      <c r="D9" s="609"/>
      <c r="E9" s="609"/>
      <c r="F9" s="609"/>
      <c r="G9" s="609"/>
      <c r="H9" s="609"/>
      <c r="I9" s="609"/>
    </row>
    <row r="10" spans="1:9" ht="17.25" customHeight="1" x14ac:dyDescent="0.2">
      <c r="A10" s="603" t="s">
        <v>864</v>
      </c>
      <c r="B10" s="709" t="s">
        <v>976</v>
      </c>
      <c r="C10" s="710"/>
      <c r="D10" s="710"/>
      <c r="E10" s="710"/>
      <c r="F10" s="710"/>
      <c r="G10" s="710"/>
      <c r="H10" s="710"/>
      <c r="I10" s="710"/>
    </row>
    <row r="11" spans="1:9" ht="15.75" customHeight="1" x14ac:dyDescent="0.2">
      <c r="A11" s="603" t="s">
        <v>957</v>
      </c>
      <c r="B11" s="709" t="s">
        <v>978</v>
      </c>
      <c r="C11" s="710"/>
      <c r="D11" s="710"/>
      <c r="E11" s="710"/>
      <c r="F11" s="710"/>
      <c r="G11" s="710"/>
      <c r="H11" s="710"/>
      <c r="I11" s="710"/>
    </row>
    <row r="12" spans="1:9" ht="15.75" customHeight="1" x14ac:dyDescent="0.2">
      <c r="A12" s="603"/>
      <c r="B12" s="601"/>
      <c r="C12" s="602"/>
      <c r="D12" s="602"/>
      <c r="E12" s="602"/>
      <c r="F12" s="602"/>
      <c r="G12" s="602"/>
      <c r="H12" s="602"/>
      <c r="I12" s="602"/>
    </row>
    <row r="13" spans="1:9" ht="15.75" customHeight="1" x14ac:dyDescent="0.2">
      <c r="A13" s="603"/>
      <c r="F13" s="603"/>
      <c r="G13" s="604"/>
      <c r="H13" s="604"/>
    </row>
    <row r="14" spans="1:9" ht="15.75" customHeight="1" x14ac:dyDescent="0.2">
      <c r="F14" s="611" t="s">
        <v>16</v>
      </c>
      <c r="G14" s="611"/>
      <c r="H14" s="611"/>
      <c r="I14" s="611"/>
    </row>
    <row r="15" spans="1:9" ht="15" customHeight="1" x14ac:dyDescent="0.2">
      <c r="F15" s="711" t="s">
        <v>971</v>
      </c>
      <c r="G15" s="614"/>
      <c r="H15" s="614"/>
      <c r="I15" s="614"/>
    </row>
    <row r="16" spans="1:9" ht="15" customHeight="1" x14ac:dyDescent="0.2">
      <c r="F16" s="712" t="s">
        <v>15</v>
      </c>
      <c r="G16" s="614"/>
      <c r="H16" s="614"/>
      <c r="I16" s="614"/>
    </row>
    <row r="17" spans="1:12" x14ac:dyDescent="0.2">
      <c r="A17" s="713" t="s">
        <v>217</v>
      </c>
      <c r="B17" s="713"/>
      <c r="C17" s="713"/>
      <c r="D17" s="713"/>
      <c r="E17" s="713"/>
      <c r="F17" s="713"/>
      <c r="G17" s="713"/>
      <c r="H17" s="713"/>
      <c r="I17" s="713"/>
    </row>
    <row r="18" spans="1:12" x14ac:dyDescent="0.2">
      <c r="A18" s="713" t="s">
        <v>202</v>
      </c>
      <c r="B18" s="713"/>
      <c r="C18" s="713"/>
      <c r="D18" s="713"/>
      <c r="E18" s="713"/>
      <c r="F18" s="713"/>
      <c r="G18" s="713"/>
      <c r="H18" s="713"/>
      <c r="I18" s="713"/>
    </row>
    <row r="19" spans="1:12" x14ac:dyDescent="0.2">
      <c r="B19" s="2"/>
      <c r="C19" s="1"/>
      <c r="D19" s="2"/>
      <c r="E19" s="12"/>
      <c r="F19" s="12"/>
      <c r="G19" s="12"/>
      <c r="H19" s="12"/>
      <c r="I19" s="23" t="s">
        <v>24</v>
      </c>
      <c r="K19" s="88"/>
      <c r="L19" s="88"/>
    </row>
    <row r="20" spans="1:12" s="116" customFormat="1" x14ac:dyDescent="0.2">
      <c r="A20" s="204" t="s">
        <v>198</v>
      </c>
      <c r="B20" s="224" t="s">
        <v>191</v>
      </c>
      <c r="C20" s="224" t="s">
        <v>190</v>
      </c>
      <c r="D20" s="218" t="s">
        <v>192</v>
      </c>
      <c r="E20" s="700" t="s">
        <v>478</v>
      </c>
      <c r="F20" s="700" t="s">
        <v>25</v>
      </c>
      <c r="G20" s="703" t="s">
        <v>479</v>
      </c>
      <c r="H20" s="700" t="s">
        <v>480</v>
      </c>
      <c r="I20" s="706" t="s">
        <v>218</v>
      </c>
    </row>
    <row r="21" spans="1:12" s="116" customFormat="1" x14ac:dyDescent="0.2">
      <c r="A21" s="205" t="s">
        <v>199</v>
      </c>
      <c r="B21" s="120"/>
      <c r="C21" s="120"/>
      <c r="D21" s="219" t="s">
        <v>193</v>
      </c>
      <c r="E21" s="701"/>
      <c r="F21" s="701"/>
      <c r="G21" s="704"/>
      <c r="H21" s="701"/>
      <c r="I21" s="707"/>
    </row>
    <row r="22" spans="1:12" s="116" customFormat="1" x14ac:dyDescent="0.2">
      <c r="A22" s="205" t="s">
        <v>200</v>
      </c>
      <c r="B22" s="120"/>
      <c r="C22" s="205"/>
      <c r="D22" s="220" t="s">
        <v>203</v>
      </c>
      <c r="E22" s="701"/>
      <c r="F22" s="701"/>
      <c r="G22" s="704"/>
      <c r="H22" s="701"/>
      <c r="I22" s="707"/>
    </row>
    <row r="23" spans="1:12" s="116" customFormat="1" x14ac:dyDescent="0.2">
      <c r="A23" s="206"/>
      <c r="B23" s="225"/>
      <c r="C23" s="206"/>
      <c r="D23" s="121">
        <v>43465</v>
      </c>
      <c r="E23" s="702"/>
      <c r="F23" s="702"/>
      <c r="G23" s="705"/>
      <c r="H23" s="702"/>
      <c r="I23" s="708"/>
    </row>
    <row r="24" spans="1:12" s="123" customFormat="1" x14ac:dyDescent="0.2">
      <c r="A24" s="223">
        <v>0</v>
      </c>
      <c r="B24" s="223">
        <v>1</v>
      </c>
      <c r="C24" s="223" t="s">
        <v>184</v>
      </c>
      <c r="D24" s="223">
        <v>3</v>
      </c>
      <c r="E24" s="225">
        <v>4</v>
      </c>
      <c r="F24" s="225">
        <v>5</v>
      </c>
      <c r="G24" s="225">
        <v>6</v>
      </c>
      <c r="H24" s="225">
        <v>7</v>
      </c>
      <c r="I24" s="122">
        <v>8</v>
      </c>
    </row>
    <row r="25" spans="1:12" ht="15.75" x14ac:dyDescent="0.25">
      <c r="A25" s="233" t="s">
        <v>204</v>
      </c>
      <c r="B25" s="234" t="s">
        <v>194</v>
      </c>
      <c r="C25" s="235">
        <f>D25+E25+F25+G25+H25+I25</f>
        <v>1361415.344</v>
      </c>
      <c r="D25" s="97">
        <f t="shared" ref="D25:I26" si="0">D27+D47</f>
        <v>573033.41499999992</v>
      </c>
      <c r="E25" s="97">
        <f t="shared" si="0"/>
        <v>327596.61</v>
      </c>
      <c r="F25" s="97">
        <f t="shared" si="0"/>
        <v>252463.94</v>
      </c>
      <c r="G25" s="97">
        <f t="shared" si="0"/>
        <v>124414.87</v>
      </c>
      <c r="H25" s="97">
        <f t="shared" si="0"/>
        <v>34399</v>
      </c>
      <c r="I25" s="97">
        <f t="shared" si="0"/>
        <v>49507.508999999998</v>
      </c>
      <c r="J25" s="82"/>
    </row>
    <row r="26" spans="1:12" ht="13.5" thickBot="1" x14ac:dyDescent="0.25">
      <c r="A26" s="236"/>
      <c r="B26" s="237" t="s">
        <v>195</v>
      </c>
      <c r="C26" s="235">
        <f t="shared" ref="C26:C66" si="1">D26+E26+F26+G26+H26+I26</f>
        <v>1361415.3480000002</v>
      </c>
      <c r="D26" s="97">
        <f t="shared" si="0"/>
        <v>573033.41899999999</v>
      </c>
      <c r="E26" s="97">
        <f t="shared" si="0"/>
        <v>117066.62</v>
      </c>
      <c r="F26" s="97">
        <f t="shared" si="0"/>
        <v>392646.93</v>
      </c>
      <c r="G26" s="97">
        <f t="shared" si="0"/>
        <v>180319.87</v>
      </c>
      <c r="H26" s="97">
        <f t="shared" si="0"/>
        <v>46014</v>
      </c>
      <c r="I26" s="97">
        <f t="shared" si="0"/>
        <v>52334.508999999998</v>
      </c>
      <c r="J26" s="82"/>
    </row>
    <row r="27" spans="1:12" x14ac:dyDescent="0.2">
      <c r="A27" s="81" t="s">
        <v>210</v>
      </c>
      <c r="B27" s="3" t="s">
        <v>194</v>
      </c>
      <c r="C27" s="87">
        <f t="shared" si="1"/>
        <v>1171996.798</v>
      </c>
      <c r="D27" s="90">
        <f t="shared" ref="D27:I28" si="2">D29+D31+D33</f>
        <v>552634.0689999999</v>
      </c>
      <c r="E27" s="90">
        <f t="shared" si="2"/>
        <v>264786.61</v>
      </c>
      <c r="F27" s="90">
        <f t="shared" si="2"/>
        <v>189939.44</v>
      </c>
      <c r="G27" s="90">
        <f t="shared" si="2"/>
        <v>83715.87</v>
      </c>
      <c r="H27" s="90">
        <f t="shared" si="2"/>
        <v>34399</v>
      </c>
      <c r="I27" s="90">
        <f t="shared" si="2"/>
        <v>46521.809000000001</v>
      </c>
    </row>
    <row r="28" spans="1:12" x14ac:dyDescent="0.2">
      <c r="A28" s="11" t="s">
        <v>201</v>
      </c>
      <c r="B28" s="4" t="s">
        <v>195</v>
      </c>
      <c r="C28" s="87">
        <f t="shared" si="1"/>
        <v>1171996.8019999997</v>
      </c>
      <c r="D28" s="90">
        <f t="shared" si="2"/>
        <v>552634.07299999997</v>
      </c>
      <c r="E28" s="90">
        <f t="shared" si="2"/>
        <v>54256.619999999995</v>
      </c>
      <c r="F28" s="90">
        <f t="shared" si="2"/>
        <v>330122.43</v>
      </c>
      <c r="G28" s="90">
        <f t="shared" si="2"/>
        <v>139620.87</v>
      </c>
      <c r="H28" s="90">
        <f t="shared" si="2"/>
        <v>46014</v>
      </c>
      <c r="I28" s="90">
        <f t="shared" si="2"/>
        <v>49348.809000000001</v>
      </c>
    </row>
    <row r="29" spans="1:12" s="395" customFormat="1" ht="25.5" x14ac:dyDescent="0.2">
      <c r="A29" s="455" t="s">
        <v>547</v>
      </c>
      <c r="B29" s="353" t="s">
        <v>194</v>
      </c>
      <c r="C29" s="347">
        <f>D29+E29+F29+G29+H29+I29</f>
        <v>1008</v>
      </c>
      <c r="D29" s="347">
        <f t="shared" ref="D29:I30" si="3">D156</f>
        <v>551</v>
      </c>
      <c r="E29" s="347">
        <f t="shared" si="3"/>
        <v>0</v>
      </c>
      <c r="F29" s="347">
        <f t="shared" si="3"/>
        <v>0</v>
      </c>
      <c r="G29" s="347">
        <f t="shared" si="3"/>
        <v>0</v>
      </c>
      <c r="H29" s="347">
        <f t="shared" si="3"/>
        <v>0</v>
      </c>
      <c r="I29" s="347">
        <f t="shared" si="3"/>
        <v>457</v>
      </c>
    </row>
    <row r="30" spans="1:12" s="395" customFormat="1" x14ac:dyDescent="0.2">
      <c r="A30" s="451"/>
      <c r="B30" s="355"/>
      <c r="C30" s="347">
        <f>D30+E30+F30+G30+H30+I30</f>
        <v>1008</v>
      </c>
      <c r="D30" s="347">
        <f t="shared" si="3"/>
        <v>551</v>
      </c>
      <c r="E30" s="347">
        <f t="shared" si="3"/>
        <v>0</v>
      </c>
      <c r="F30" s="347">
        <f t="shared" si="3"/>
        <v>0</v>
      </c>
      <c r="G30" s="347">
        <f t="shared" si="3"/>
        <v>0</v>
      </c>
      <c r="H30" s="347">
        <f t="shared" si="3"/>
        <v>0</v>
      </c>
      <c r="I30" s="347">
        <f t="shared" si="3"/>
        <v>457</v>
      </c>
    </row>
    <row r="31" spans="1:12" s="395" customFormat="1" x14ac:dyDescent="0.2">
      <c r="A31" s="450" t="s">
        <v>546</v>
      </c>
      <c r="B31" s="353" t="s">
        <v>194</v>
      </c>
      <c r="C31" s="347">
        <f t="shared" si="1"/>
        <v>337729.3</v>
      </c>
      <c r="D31" s="347">
        <f t="shared" ref="D31:I32" si="4">D75+D236+D408</f>
        <v>355</v>
      </c>
      <c r="E31" s="347">
        <f t="shared" si="4"/>
        <v>41588.300000000003</v>
      </c>
      <c r="F31" s="347">
        <f t="shared" si="4"/>
        <v>185765</v>
      </c>
      <c r="G31" s="347">
        <f t="shared" si="4"/>
        <v>79472</v>
      </c>
      <c r="H31" s="347">
        <f t="shared" si="4"/>
        <v>30549</v>
      </c>
      <c r="I31" s="347">
        <f t="shared" si="4"/>
        <v>0</v>
      </c>
    </row>
    <row r="32" spans="1:12" s="395" customFormat="1" x14ac:dyDescent="0.2">
      <c r="A32" s="451" t="s">
        <v>216</v>
      </c>
      <c r="B32" s="355" t="s">
        <v>195</v>
      </c>
      <c r="C32" s="347">
        <f t="shared" si="1"/>
        <v>337729.3</v>
      </c>
      <c r="D32" s="347">
        <f t="shared" si="4"/>
        <v>355</v>
      </c>
      <c r="E32" s="347">
        <f t="shared" si="4"/>
        <v>15207.3</v>
      </c>
      <c r="F32" s="347">
        <f t="shared" si="4"/>
        <v>186147</v>
      </c>
      <c r="G32" s="347">
        <f t="shared" si="4"/>
        <v>91029</v>
      </c>
      <c r="H32" s="347">
        <f t="shared" si="4"/>
        <v>42164</v>
      </c>
      <c r="I32" s="347">
        <f t="shared" si="4"/>
        <v>2827</v>
      </c>
    </row>
    <row r="33" spans="1:9" x14ac:dyDescent="0.2">
      <c r="A33" s="21" t="s">
        <v>257</v>
      </c>
      <c r="B33" s="8" t="s">
        <v>194</v>
      </c>
      <c r="C33" s="87">
        <f t="shared" si="1"/>
        <v>833259.49799999991</v>
      </c>
      <c r="D33" s="90">
        <f>D35+D45</f>
        <v>551728.0689999999</v>
      </c>
      <c r="E33" s="90">
        <f>E35+E45</f>
        <v>223198.31</v>
      </c>
      <c r="F33" s="90">
        <f t="shared" ref="E33:I34" si="5">F35+F45</f>
        <v>4174.4400000000005</v>
      </c>
      <c r="G33" s="90">
        <f t="shared" si="5"/>
        <v>4243.87</v>
      </c>
      <c r="H33" s="90">
        <f t="shared" si="5"/>
        <v>3850</v>
      </c>
      <c r="I33" s="90">
        <f t="shared" si="5"/>
        <v>46064.809000000001</v>
      </c>
    </row>
    <row r="34" spans="1:9" x14ac:dyDescent="0.2">
      <c r="A34" s="18"/>
      <c r="B34" s="227" t="s">
        <v>195</v>
      </c>
      <c r="C34" s="87">
        <f t="shared" si="1"/>
        <v>833259.50199999986</v>
      </c>
      <c r="D34" s="90">
        <f>D36+D46</f>
        <v>551728.07299999997</v>
      </c>
      <c r="E34" s="90">
        <f t="shared" si="5"/>
        <v>39049.319999999992</v>
      </c>
      <c r="F34" s="90">
        <f t="shared" si="5"/>
        <v>143975.43</v>
      </c>
      <c r="G34" s="90">
        <f t="shared" si="5"/>
        <v>48591.869999999995</v>
      </c>
      <c r="H34" s="90">
        <f t="shared" si="5"/>
        <v>3850</v>
      </c>
      <c r="I34" s="90">
        <f t="shared" si="5"/>
        <v>46064.809000000001</v>
      </c>
    </row>
    <row r="35" spans="1:9" x14ac:dyDescent="0.2">
      <c r="A35" s="17" t="s">
        <v>236</v>
      </c>
      <c r="B35" s="226" t="s">
        <v>194</v>
      </c>
      <c r="C35" s="87">
        <f t="shared" si="1"/>
        <v>241832.49599999998</v>
      </c>
      <c r="D35" s="72">
        <f>D37+D39+D41+D43</f>
        <v>39561.640999999996</v>
      </c>
      <c r="E35" s="72">
        <f t="shared" ref="E35:I36" si="6">E37+E39+E41+E43</f>
        <v>143952.31</v>
      </c>
      <c r="F35" s="72">
        <f t="shared" si="6"/>
        <v>4174.4400000000005</v>
      </c>
      <c r="G35" s="72">
        <f t="shared" si="6"/>
        <v>4243.87</v>
      </c>
      <c r="H35" s="72">
        <f t="shared" si="6"/>
        <v>3850</v>
      </c>
      <c r="I35" s="72">
        <f t="shared" si="6"/>
        <v>46050.235000000001</v>
      </c>
    </row>
    <row r="36" spans="1:9" x14ac:dyDescent="0.2">
      <c r="A36" s="33"/>
      <c r="B36" s="29" t="s">
        <v>195</v>
      </c>
      <c r="C36" s="87">
        <f t="shared" si="1"/>
        <v>241832.5</v>
      </c>
      <c r="D36" s="72">
        <f>D38+D40+D42+D44</f>
        <v>39561.644999999997</v>
      </c>
      <c r="E36" s="72">
        <f t="shared" si="6"/>
        <v>37534.319999999992</v>
      </c>
      <c r="F36" s="72">
        <f t="shared" si="6"/>
        <v>104650.43</v>
      </c>
      <c r="G36" s="72">
        <f t="shared" si="6"/>
        <v>10185.869999999999</v>
      </c>
      <c r="H36" s="72">
        <f t="shared" si="6"/>
        <v>3850</v>
      </c>
      <c r="I36" s="72">
        <f t="shared" si="6"/>
        <v>46050.235000000001</v>
      </c>
    </row>
    <row r="37" spans="1:9" x14ac:dyDescent="0.2">
      <c r="A37" s="31" t="s">
        <v>219</v>
      </c>
      <c r="B37" s="27" t="s">
        <v>194</v>
      </c>
      <c r="C37" s="87">
        <f t="shared" si="1"/>
        <v>223251.58399999997</v>
      </c>
      <c r="D37" s="59">
        <f t="shared" ref="D37:I38" si="7">D81+D242</f>
        <v>33250.243999999999</v>
      </c>
      <c r="E37" s="59">
        <f t="shared" si="7"/>
        <v>133478.63999999998</v>
      </c>
      <c r="F37" s="59">
        <f t="shared" si="7"/>
        <v>3460.44</v>
      </c>
      <c r="G37" s="59">
        <f t="shared" si="7"/>
        <v>4243.87</v>
      </c>
      <c r="H37" s="59">
        <f t="shared" si="7"/>
        <v>3850</v>
      </c>
      <c r="I37" s="59">
        <f t="shared" si="7"/>
        <v>44968.39</v>
      </c>
    </row>
    <row r="38" spans="1:9" x14ac:dyDescent="0.2">
      <c r="A38" s="24"/>
      <c r="B38" s="29" t="s">
        <v>195</v>
      </c>
      <c r="C38" s="87">
        <f t="shared" si="1"/>
        <v>223251.58399999997</v>
      </c>
      <c r="D38" s="59">
        <f t="shared" si="7"/>
        <v>33250.243999999999</v>
      </c>
      <c r="E38" s="59">
        <f t="shared" si="7"/>
        <v>27060.649999999998</v>
      </c>
      <c r="F38" s="59">
        <f t="shared" si="7"/>
        <v>103936.43</v>
      </c>
      <c r="G38" s="59">
        <f t="shared" si="7"/>
        <v>10185.869999999999</v>
      </c>
      <c r="H38" s="59">
        <f t="shared" si="7"/>
        <v>3850</v>
      </c>
      <c r="I38" s="59">
        <f t="shared" si="7"/>
        <v>44968.39</v>
      </c>
    </row>
    <row r="39" spans="1:9" x14ac:dyDescent="0.2">
      <c r="A39" s="17" t="s">
        <v>226</v>
      </c>
      <c r="B39" s="27" t="s">
        <v>194</v>
      </c>
      <c r="C39" s="87">
        <f t="shared" si="1"/>
        <v>10663.403</v>
      </c>
      <c r="D39" s="58">
        <f t="shared" ref="D39:I46" si="8">D414</f>
        <v>3966.8730000000005</v>
      </c>
      <c r="E39" s="58">
        <f t="shared" si="8"/>
        <v>6659.9</v>
      </c>
      <c r="F39" s="58">
        <f t="shared" si="8"/>
        <v>0</v>
      </c>
      <c r="G39" s="58">
        <f t="shared" si="8"/>
        <v>0</v>
      </c>
      <c r="H39" s="58">
        <f t="shared" si="8"/>
        <v>0</v>
      </c>
      <c r="I39" s="58">
        <f t="shared" si="8"/>
        <v>36.630000000000003</v>
      </c>
    </row>
    <row r="40" spans="1:9" x14ac:dyDescent="0.2">
      <c r="A40" s="33"/>
      <c r="B40" s="29" t="s">
        <v>195</v>
      </c>
      <c r="C40" s="87">
        <f t="shared" si="1"/>
        <v>10663.406999999999</v>
      </c>
      <c r="D40" s="58">
        <f t="shared" si="8"/>
        <v>3966.8770000000004</v>
      </c>
      <c r="E40" s="58">
        <f t="shared" si="8"/>
        <v>6659.9</v>
      </c>
      <c r="F40" s="58">
        <f t="shared" si="8"/>
        <v>0</v>
      </c>
      <c r="G40" s="58">
        <f t="shared" si="8"/>
        <v>0</v>
      </c>
      <c r="H40" s="58">
        <f t="shared" si="8"/>
        <v>0</v>
      </c>
      <c r="I40" s="58">
        <f t="shared" si="8"/>
        <v>36.630000000000003</v>
      </c>
    </row>
    <row r="41" spans="1:9" x14ac:dyDescent="0.2">
      <c r="A41" s="17" t="s">
        <v>229</v>
      </c>
      <c r="B41" s="27" t="s">
        <v>194</v>
      </c>
      <c r="C41" s="87">
        <f t="shared" si="1"/>
        <v>285.34999999999997</v>
      </c>
      <c r="D41" s="58">
        <f t="shared" si="8"/>
        <v>45</v>
      </c>
      <c r="E41" s="58">
        <f t="shared" si="8"/>
        <v>240.34999999999997</v>
      </c>
      <c r="F41" s="58">
        <f t="shared" si="8"/>
        <v>0</v>
      </c>
      <c r="G41" s="58">
        <f t="shared" si="8"/>
        <v>0</v>
      </c>
      <c r="H41" s="58">
        <f t="shared" si="8"/>
        <v>0</v>
      </c>
      <c r="I41" s="58">
        <f t="shared" si="8"/>
        <v>0</v>
      </c>
    </row>
    <row r="42" spans="1:9" x14ac:dyDescent="0.2">
      <c r="A42" s="33"/>
      <c r="B42" s="29" t="s">
        <v>195</v>
      </c>
      <c r="C42" s="87">
        <f t="shared" si="1"/>
        <v>285.34999999999997</v>
      </c>
      <c r="D42" s="58">
        <f t="shared" si="8"/>
        <v>45</v>
      </c>
      <c r="E42" s="58">
        <f t="shared" si="8"/>
        <v>240.34999999999997</v>
      </c>
      <c r="F42" s="58">
        <f t="shared" si="8"/>
        <v>0</v>
      </c>
      <c r="G42" s="58">
        <f t="shared" si="8"/>
        <v>0</v>
      </c>
      <c r="H42" s="58">
        <f t="shared" si="8"/>
        <v>0</v>
      </c>
      <c r="I42" s="58">
        <f t="shared" si="8"/>
        <v>0</v>
      </c>
    </row>
    <row r="43" spans="1:9" x14ac:dyDescent="0.2">
      <c r="A43" s="576" t="s">
        <v>227</v>
      </c>
      <c r="B43" s="86" t="s">
        <v>194</v>
      </c>
      <c r="C43" s="87">
        <f t="shared" si="1"/>
        <v>7632.1589999999997</v>
      </c>
      <c r="D43" s="58">
        <f t="shared" si="8"/>
        <v>2299.5239999999999</v>
      </c>
      <c r="E43" s="58">
        <f t="shared" si="8"/>
        <v>3573.42</v>
      </c>
      <c r="F43" s="58">
        <f t="shared" si="8"/>
        <v>714</v>
      </c>
      <c r="G43" s="58">
        <f t="shared" si="8"/>
        <v>0</v>
      </c>
      <c r="H43" s="58">
        <f t="shared" si="8"/>
        <v>0</v>
      </c>
      <c r="I43" s="58">
        <f t="shared" si="8"/>
        <v>1045.2150000000001</v>
      </c>
    </row>
    <row r="44" spans="1:9" x14ac:dyDescent="0.2">
      <c r="A44" s="33"/>
      <c r="B44" s="29" t="s">
        <v>195</v>
      </c>
      <c r="C44" s="87">
        <f t="shared" si="1"/>
        <v>7632.1589999999997</v>
      </c>
      <c r="D44" s="58">
        <f t="shared" si="8"/>
        <v>2299.5239999999999</v>
      </c>
      <c r="E44" s="58">
        <f>E419</f>
        <v>3573.42</v>
      </c>
      <c r="F44" s="58">
        <f t="shared" si="8"/>
        <v>714</v>
      </c>
      <c r="G44" s="58">
        <f t="shared" si="8"/>
        <v>0</v>
      </c>
      <c r="H44" s="58">
        <f t="shared" si="8"/>
        <v>0</v>
      </c>
      <c r="I44" s="58">
        <f t="shared" si="8"/>
        <v>1045.2150000000001</v>
      </c>
    </row>
    <row r="45" spans="1:9" x14ac:dyDescent="0.2">
      <c r="A45" s="17" t="s">
        <v>228</v>
      </c>
      <c r="B45" s="27" t="s">
        <v>194</v>
      </c>
      <c r="C45" s="87">
        <f t="shared" si="1"/>
        <v>591427.00199999998</v>
      </c>
      <c r="D45" s="58">
        <f t="shared" si="8"/>
        <v>512166.42799999996</v>
      </c>
      <c r="E45" s="58">
        <f>E420</f>
        <v>79246</v>
      </c>
      <c r="F45" s="58">
        <f t="shared" si="8"/>
        <v>0</v>
      </c>
      <c r="G45" s="58">
        <f t="shared" si="8"/>
        <v>0</v>
      </c>
      <c r="H45" s="58">
        <f t="shared" si="8"/>
        <v>0</v>
      </c>
      <c r="I45" s="58">
        <f t="shared" si="8"/>
        <v>14.573999999999995</v>
      </c>
    </row>
    <row r="46" spans="1:9" x14ac:dyDescent="0.2">
      <c r="A46" s="33"/>
      <c r="B46" s="29" t="s">
        <v>195</v>
      </c>
      <c r="C46" s="87">
        <f t="shared" si="1"/>
        <v>591427.00199999998</v>
      </c>
      <c r="D46" s="58">
        <f t="shared" si="8"/>
        <v>512166.42799999996</v>
      </c>
      <c r="E46" s="58">
        <f>E421</f>
        <v>1515</v>
      </c>
      <c r="F46" s="58">
        <f t="shared" si="8"/>
        <v>39325</v>
      </c>
      <c r="G46" s="58">
        <f t="shared" si="8"/>
        <v>38406</v>
      </c>
      <c r="H46" s="58">
        <f t="shared" si="8"/>
        <v>0</v>
      </c>
      <c r="I46" s="58">
        <f t="shared" si="8"/>
        <v>14.573999999999995</v>
      </c>
    </row>
    <row r="47" spans="1:9" x14ac:dyDescent="0.2">
      <c r="A47" s="93" t="s">
        <v>209</v>
      </c>
      <c r="B47" s="226" t="s">
        <v>194</v>
      </c>
      <c r="C47" s="87">
        <f t="shared" si="1"/>
        <v>189418.546</v>
      </c>
      <c r="D47" s="58">
        <f t="shared" ref="D47:I48" si="9">D49+D51+D53</f>
        <v>20399.345999999998</v>
      </c>
      <c r="E47" s="58">
        <f t="shared" si="9"/>
        <v>62810</v>
      </c>
      <c r="F47" s="58">
        <f t="shared" si="9"/>
        <v>62524.5</v>
      </c>
      <c r="G47" s="58">
        <f t="shared" si="9"/>
        <v>40699</v>
      </c>
      <c r="H47" s="58">
        <f t="shared" si="9"/>
        <v>0</v>
      </c>
      <c r="I47" s="58">
        <f t="shared" si="9"/>
        <v>2985.7</v>
      </c>
    </row>
    <row r="48" spans="1:9" x14ac:dyDescent="0.2">
      <c r="A48" s="14" t="s">
        <v>225</v>
      </c>
      <c r="B48" s="227" t="s">
        <v>195</v>
      </c>
      <c r="C48" s="87">
        <f t="shared" si="1"/>
        <v>189418.546</v>
      </c>
      <c r="D48" s="58">
        <f t="shared" si="9"/>
        <v>20399.345999999998</v>
      </c>
      <c r="E48" s="58">
        <f t="shared" si="9"/>
        <v>62810</v>
      </c>
      <c r="F48" s="58">
        <f t="shared" si="9"/>
        <v>62524.5</v>
      </c>
      <c r="G48" s="58">
        <f t="shared" si="9"/>
        <v>40699</v>
      </c>
      <c r="H48" s="58">
        <f t="shared" si="9"/>
        <v>0</v>
      </c>
      <c r="I48" s="58">
        <f t="shared" si="9"/>
        <v>2985.7</v>
      </c>
    </row>
    <row r="49" spans="1:9" s="395" customFormat="1" x14ac:dyDescent="0.2">
      <c r="A49" s="450" t="s">
        <v>215</v>
      </c>
      <c r="B49" s="353" t="s">
        <v>194</v>
      </c>
      <c r="C49" s="347">
        <f t="shared" si="1"/>
        <v>151.69999999999999</v>
      </c>
      <c r="D49" s="347">
        <f>D424</f>
        <v>19</v>
      </c>
      <c r="E49" s="347">
        <f t="shared" ref="E49:I52" si="10">E424</f>
        <v>0</v>
      </c>
      <c r="F49" s="347">
        <f t="shared" si="10"/>
        <v>0</v>
      </c>
      <c r="G49" s="347">
        <f t="shared" si="10"/>
        <v>0</v>
      </c>
      <c r="H49" s="347">
        <f t="shared" si="10"/>
        <v>0</v>
      </c>
      <c r="I49" s="347" t="str">
        <f t="shared" si="10"/>
        <v>132,7</v>
      </c>
    </row>
    <row r="50" spans="1:9" s="395" customFormat="1" x14ac:dyDescent="0.2">
      <c r="A50" s="451" t="s">
        <v>216</v>
      </c>
      <c r="B50" s="355" t="s">
        <v>195</v>
      </c>
      <c r="C50" s="347">
        <f t="shared" si="1"/>
        <v>151.69999999999999</v>
      </c>
      <c r="D50" s="347">
        <f>D425</f>
        <v>19</v>
      </c>
      <c r="E50" s="347">
        <f t="shared" si="10"/>
        <v>0</v>
      </c>
      <c r="F50" s="347">
        <f t="shared" si="10"/>
        <v>0</v>
      </c>
      <c r="G50" s="347">
        <f t="shared" si="10"/>
        <v>0</v>
      </c>
      <c r="H50" s="347">
        <f t="shared" si="10"/>
        <v>0</v>
      </c>
      <c r="I50" s="347" t="str">
        <f t="shared" si="10"/>
        <v>132,7</v>
      </c>
    </row>
    <row r="51" spans="1:9" s="395" customFormat="1" ht="25.5" x14ac:dyDescent="0.2">
      <c r="A51" s="274" t="s">
        <v>152</v>
      </c>
      <c r="B51" s="71" t="s">
        <v>194</v>
      </c>
      <c r="C51" s="347">
        <f>D51+E51+F51+G51+H51+I51</f>
        <v>344</v>
      </c>
      <c r="D51" s="347">
        <f>D426</f>
        <v>0</v>
      </c>
      <c r="E51" s="347">
        <f t="shared" si="10"/>
        <v>344</v>
      </c>
      <c r="F51" s="347">
        <f t="shared" si="10"/>
        <v>0</v>
      </c>
      <c r="G51" s="347">
        <f t="shared" si="10"/>
        <v>0</v>
      </c>
      <c r="H51" s="347">
        <f t="shared" si="10"/>
        <v>0</v>
      </c>
      <c r="I51" s="347">
        <f t="shared" si="10"/>
        <v>0</v>
      </c>
    </row>
    <row r="52" spans="1:9" s="395" customFormat="1" x14ac:dyDescent="0.2">
      <c r="A52" s="18"/>
      <c r="B52" s="70" t="s">
        <v>195</v>
      </c>
      <c r="C52" s="347">
        <f>D52+E52+F52+G52+H52+I52</f>
        <v>344</v>
      </c>
      <c r="D52" s="347">
        <f>D427</f>
        <v>0</v>
      </c>
      <c r="E52" s="347">
        <f t="shared" si="10"/>
        <v>344</v>
      </c>
      <c r="F52" s="347">
        <f t="shared" si="10"/>
        <v>0</v>
      </c>
      <c r="G52" s="347">
        <f t="shared" si="10"/>
        <v>0</v>
      </c>
      <c r="H52" s="347">
        <f t="shared" si="10"/>
        <v>0</v>
      </c>
      <c r="I52" s="347">
        <f t="shared" si="10"/>
        <v>0</v>
      </c>
    </row>
    <row r="53" spans="1:9" x14ac:dyDescent="0.2">
      <c r="A53" s="21" t="s">
        <v>257</v>
      </c>
      <c r="B53" s="8" t="s">
        <v>194</v>
      </c>
      <c r="C53" s="87">
        <f t="shared" si="1"/>
        <v>188922.84599999999</v>
      </c>
      <c r="D53" s="58">
        <f>D55+D65</f>
        <v>20380.345999999998</v>
      </c>
      <c r="E53" s="58">
        <f t="shared" ref="E53:I54" si="11">E55+E65</f>
        <v>62466</v>
      </c>
      <c r="F53" s="58">
        <f t="shared" si="11"/>
        <v>62524.5</v>
      </c>
      <c r="G53" s="58">
        <f t="shared" si="11"/>
        <v>40699</v>
      </c>
      <c r="H53" s="58">
        <f t="shared" si="11"/>
        <v>0</v>
      </c>
      <c r="I53" s="58">
        <f t="shared" si="11"/>
        <v>2853</v>
      </c>
    </row>
    <row r="54" spans="1:9" x14ac:dyDescent="0.2">
      <c r="A54" s="18"/>
      <c r="B54" s="227" t="s">
        <v>195</v>
      </c>
      <c r="C54" s="87">
        <f t="shared" si="1"/>
        <v>188922.84599999999</v>
      </c>
      <c r="D54" s="58">
        <f>D56+D66</f>
        <v>20380.345999999998</v>
      </c>
      <c r="E54" s="58">
        <f t="shared" si="11"/>
        <v>62466</v>
      </c>
      <c r="F54" s="58">
        <f t="shared" si="11"/>
        <v>62524.5</v>
      </c>
      <c r="G54" s="58">
        <f t="shared" si="11"/>
        <v>40699</v>
      </c>
      <c r="H54" s="58">
        <f t="shared" si="11"/>
        <v>0</v>
      </c>
      <c r="I54" s="58">
        <f t="shared" si="11"/>
        <v>2853</v>
      </c>
    </row>
    <row r="55" spans="1:9" x14ac:dyDescent="0.2">
      <c r="A55" s="21" t="s">
        <v>230</v>
      </c>
      <c r="B55" s="226" t="s">
        <v>194</v>
      </c>
      <c r="C55" s="87">
        <f t="shared" si="1"/>
        <v>178633.408</v>
      </c>
      <c r="D55" s="58">
        <f>D57+D59+D61+D63</f>
        <v>14106.137999999999</v>
      </c>
      <c r="E55" s="58">
        <f t="shared" ref="E55:I56" si="12">E57+E59+E61+E63</f>
        <v>59185.03</v>
      </c>
      <c r="F55" s="58">
        <f t="shared" si="12"/>
        <v>62524.5</v>
      </c>
      <c r="G55" s="58">
        <f t="shared" si="12"/>
        <v>40699</v>
      </c>
      <c r="H55" s="58">
        <f t="shared" si="12"/>
        <v>0</v>
      </c>
      <c r="I55" s="58">
        <f t="shared" si="12"/>
        <v>2118.7399999999998</v>
      </c>
    </row>
    <row r="56" spans="1:9" x14ac:dyDescent="0.2">
      <c r="A56" s="11"/>
      <c r="B56" s="227" t="s">
        <v>195</v>
      </c>
      <c r="C56" s="87">
        <f t="shared" si="1"/>
        <v>178633.408</v>
      </c>
      <c r="D56" s="58">
        <f>D58+D60+D62+D64</f>
        <v>14106.137999999999</v>
      </c>
      <c r="E56" s="58">
        <f t="shared" si="12"/>
        <v>59185.03</v>
      </c>
      <c r="F56" s="58">
        <f t="shared" si="12"/>
        <v>62524.5</v>
      </c>
      <c r="G56" s="58">
        <f t="shared" si="12"/>
        <v>40699</v>
      </c>
      <c r="H56" s="58">
        <f t="shared" si="12"/>
        <v>0</v>
      </c>
      <c r="I56" s="58">
        <f t="shared" si="12"/>
        <v>2118.7399999999998</v>
      </c>
    </row>
    <row r="57" spans="1:9" x14ac:dyDescent="0.2">
      <c r="A57" s="31" t="s">
        <v>219</v>
      </c>
      <c r="B57" s="27" t="s">
        <v>194</v>
      </c>
      <c r="C57" s="87">
        <f t="shared" si="1"/>
        <v>143663.84</v>
      </c>
      <c r="D57" s="59">
        <f t="shared" ref="D57:I58" si="13">D250+D89</f>
        <v>3279.34</v>
      </c>
      <c r="E57" s="59">
        <f t="shared" si="13"/>
        <v>37397.5</v>
      </c>
      <c r="F57" s="59">
        <f t="shared" si="13"/>
        <v>62283</v>
      </c>
      <c r="G57" s="59">
        <f t="shared" si="13"/>
        <v>40699</v>
      </c>
      <c r="H57" s="59">
        <f t="shared" si="13"/>
        <v>0</v>
      </c>
      <c r="I57" s="59">
        <f t="shared" si="13"/>
        <v>5</v>
      </c>
    </row>
    <row r="58" spans="1:9" x14ac:dyDescent="0.2">
      <c r="A58" s="24"/>
      <c r="B58" s="29" t="s">
        <v>195</v>
      </c>
      <c r="C58" s="87">
        <f t="shared" si="1"/>
        <v>143663.84</v>
      </c>
      <c r="D58" s="59">
        <f t="shared" si="13"/>
        <v>3279.34</v>
      </c>
      <c r="E58" s="59">
        <f t="shared" si="13"/>
        <v>37397.5</v>
      </c>
      <c r="F58" s="59">
        <f t="shared" si="13"/>
        <v>62283</v>
      </c>
      <c r="G58" s="59">
        <f t="shared" si="13"/>
        <v>40699</v>
      </c>
      <c r="H58" s="59">
        <f t="shared" si="13"/>
        <v>0</v>
      </c>
      <c r="I58" s="59">
        <f t="shared" si="13"/>
        <v>5</v>
      </c>
    </row>
    <row r="59" spans="1:9" x14ac:dyDescent="0.2">
      <c r="A59" s="99" t="s">
        <v>226</v>
      </c>
      <c r="B59" s="226" t="s">
        <v>194</v>
      </c>
      <c r="C59" s="87">
        <f t="shared" si="1"/>
        <v>24598.32</v>
      </c>
      <c r="D59" s="58">
        <f t="shared" ref="D59:I66" si="14">D432</f>
        <v>7978.03</v>
      </c>
      <c r="E59" s="58">
        <f t="shared" si="14"/>
        <v>16620.29</v>
      </c>
      <c r="F59" s="58">
        <f t="shared" si="14"/>
        <v>0</v>
      </c>
      <c r="G59" s="58">
        <f t="shared" si="14"/>
        <v>0</v>
      </c>
      <c r="H59" s="58">
        <f t="shared" si="14"/>
        <v>0</v>
      </c>
      <c r="I59" s="58">
        <f t="shared" si="14"/>
        <v>0</v>
      </c>
    </row>
    <row r="60" spans="1:9" x14ac:dyDescent="0.2">
      <c r="A60" s="11"/>
      <c r="B60" s="227" t="s">
        <v>195</v>
      </c>
      <c r="C60" s="87">
        <f t="shared" si="1"/>
        <v>24598.32</v>
      </c>
      <c r="D60" s="58">
        <f t="shared" si="14"/>
        <v>7978.03</v>
      </c>
      <c r="E60" s="58">
        <f t="shared" si="14"/>
        <v>16620.29</v>
      </c>
      <c r="F60" s="58">
        <f t="shared" si="14"/>
        <v>0</v>
      </c>
      <c r="G60" s="58">
        <f t="shared" si="14"/>
        <v>0</v>
      </c>
      <c r="H60" s="58">
        <f t="shared" si="14"/>
        <v>0</v>
      </c>
      <c r="I60" s="58">
        <f t="shared" si="14"/>
        <v>0</v>
      </c>
    </row>
    <row r="61" spans="1:9" x14ac:dyDescent="0.2">
      <c r="A61" s="34" t="s">
        <v>229</v>
      </c>
      <c r="B61" s="226" t="s">
        <v>194</v>
      </c>
      <c r="C61" s="87">
        <f t="shared" si="1"/>
        <v>995.77</v>
      </c>
      <c r="D61" s="58">
        <f t="shared" si="14"/>
        <v>384.43</v>
      </c>
      <c r="E61" s="58">
        <f t="shared" si="14"/>
        <v>611.34</v>
      </c>
      <c r="F61" s="58">
        <f t="shared" si="14"/>
        <v>0</v>
      </c>
      <c r="G61" s="58">
        <f t="shared" si="14"/>
        <v>0</v>
      </c>
      <c r="H61" s="58">
        <f t="shared" si="14"/>
        <v>0</v>
      </c>
      <c r="I61" s="58">
        <f t="shared" si="14"/>
        <v>0</v>
      </c>
    </row>
    <row r="62" spans="1:9" x14ac:dyDescent="0.2">
      <c r="A62" s="11"/>
      <c r="B62" s="227" t="s">
        <v>195</v>
      </c>
      <c r="C62" s="87">
        <f t="shared" si="1"/>
        <v>995.77</v>
      </c>
      <c r="D62" s="58">
        <f t="shared" si="14"/>
        <v>384.43</v>
      </c>
      <c r="E62" s="58">
        <f t="shared" si="14"/>
        <v>611.34</v>
      </c>
      <c r="F62" s="58">
        <f t="shared" si="14"/>
        <v>0</v>
      </c>
      <c r="G62" s="58">
        <f t="shared" si="14"/>
        <v>0</v>
      </c>
      <c r="H62" s="58">
        <f t="shared" si="14"/>
        <v>0</v>
      </c>
      <c r="I62" s="58">
        <f t="shared" si="14"/>
        <v>0</v>
      </c>
    </row>
    <row r="63" spans="1:9" x14ac:dyDescent="0.2">
      <c r="A63" s="35" t="s">
        <v>231</v>
      </c>
      <c r="B63" s="27" t="s">
        <v>194</v>
      </c>
      <c r="C63" s="87">
        <f t="shared" si="1"/>
        <v>9375.4779999999992</v>
      </c>
      <c r="D63" s="58">
        <f t="shared" si="14"/>
        <v>2464.3379999999997</v>
      </c>
      <c r="E63" s="58">
        <f t="shared" si="14"/>
        <v>4555.8999999999996</v>
      </c>
      <c r="F63" s="58">
        <f t="shared" si="14"/>
        <v>241.5</v>
      </c>
      <c r="G63" s="58">
        <f t="shared" si="14"/>
        <v>0</v>
      </c>
      <c r="H63" s="58">
        <f t="shared" si="14"/>
        <v>0</v>
      </c>
      <c r="I63" s="58">
        <f t="shared" si="14"/>
        <v>2113.7399999999998</v>
      </c>
    </row>
    <row r="64" spans="1:9" x14ac:dyDescent="0.2">
      <c r="A64" s="14"/>
      <c r="B64" s="29" t="s">
        <v>195</v>
      </c>
      <c r="C64" s="87">
        <f t="shared" si="1"/>
        <v>9375.4779999999992</v>
      </c>
      <c r="D64" s="58">
        <f t="shared" si="14"/>
        <v>2464.3379999999997</v>
      </c>
      <c r="E64" s="58">
        <f t="shared" si="14"/>
        <v>4555.8999999999996</v>
      </c>
      <c r="F64" s="58">
        <f t="shared" si="14"/>
        <v>241.5</v>
      </c>
      <c r="G64" s="58">
        <f t="shared" si="14"/>
        <v>0</v>
      </c>
      <c r="H64" s="58">
        <f t="shared" si="14"/>
        <v>0</v>
      </c>
      <c r="I64" s="58">
        <f t="shared" si="14"/>
        <v>2113.7399999999998</v>
      </c>
    </row>
    <row r="65" spans="1:9" x14ac:dyDescent="0.2">
      <c r="A65" s="37" t="s">
        <v>237</v>
      </c>
      <c r="B65" s="27" t="s">
        <v>194</v>
      </c>
      <c r="C65" s="87">
        <f t="shared" si="1"/>
        <v>10289.438</v>
      </c>
      <c r="D65" s="58">
        <f t="shared" si="14"/>
        <v>6274.2079999999996</v>
      </c>
      <c r="E65" s="58">
        <f t="shared" si="14"/>
        <v>3280.9700000000003</v>
      </c>
      <c r="F65" s="58">
        <f t="shared" si="14"/>
        <v>0</v>
      </c>
      <c r="G65" s="58">
        <f t="shared" si="14"/>
        <v>0</v>
      </c>
      <c r="H65" s="58">
        <f t="shared" si="14"/>
        <v>0</v>
      </c>
      <c r="I65" s="58">
        <f t="shared" si="14"/>
        <v>734.26</v>
      </c>
    </row>
    <row r="66" spans="1:9" x14ac:dyDescent="0.2">
      <c r="A66" s="14"/>
      <c r="B66" s="29" t="s">
        <v>195</v>
      </c>
      <c r="C66" s="87">
        <f t="shared" si="1"/>
        <v>10289.438</v>
      </c>
      <c r="D66" s="58">
        <f t="shared" si="14"/>
        <v>6274.2079999999996</v>
      </c>
      <c r="E66" s="58">
        <f t="shared" si="14"/>
        <v>3280.9700000000003</v>
      </c>
      <c r="F66" s="58">
        <f t="shared" si="14"/>
        <v>0</v>
      </c>
      <c r="G66" s="58">
        <f t="shared" si="14"/>
        <v>0</v>
      </c>
      <c r="H66" s="58">
        <f t="shared" si="14"/>
        <v>0</v>
      </c>
      <c r="I66" s="58">
        <f t="shared" si="14"/>
        <v>734.26</v>
      </c>
    </row>
    <row r="67" spans="1:9" x14ac:dyDescent="0.2">
      <c r="A67" s="663" t="s">
        <v>205</v>
      </c>
      <c r="B67" s="665"/>
      <c r="C67" s="665"/>
      <c r="D67" s="665"/>
      <c r="E67" s="665"/>
      <c r="F67" s="665"/>
      <c r="G67" s="665"/>
      <c r="H67" s="665"/>
      <c r="I67" s="666"/>
    </row>
    <row r="68" spans="1:9" x14ac:dyDescent="0.2">
      <c r="A68" s="648" t="s">
        <v>197</v>
      </c>
      <c r="B68" s="649"/>
      <c r="C68" s="649"/>
      <c r="D68" s="649"/>
      <c r="E68" s="649"/>
      <c r="F68" s="649"/>
      <c r="G68" s="649"/>
      <c r="H68" s="649"/>
      <c r="I68" s="650"/>
    </row>
    <row r="69" spans="1:9" x14ac:dyDescent="0.2">
      <c r="A69" s="34" t="s">
        <v>204</v>
      </c>
      <c r="B69" s="32" t="s">
        <v>194</v>
      </c>
      <c r="C69" s="59">
        <f>D69+E69+F69+G69+H69+I69</f>
        <v>369883.15399999998</v>
      </c>
      <c r="D69" s="59">
        <f t="shared" ref="D69:I70" si="15">D71+D83</f>
        <v>37000.184000000001</v>
      </c>
      <c r="E69" s="59">
        <f t="shared" si="15"/>
        <v>114550.70999999999</v>
      </c>
      <c r="F69" s="59">
        <f t="shared" si="15"/>
        <v>124512</v>
      </c>
      <c r="G69" s="59">
        <f t="shared" si="15"/>
        <v>44540.87</v>
      </c>
      <c r="H69" s="59">
        <f t="shared" si="15"/>
        <v>3850</v>
      </c>
      <c r="I69" s="59">
        <f t="shared" si="15"/>
        <v>45429.39</v>
      </c>
    </row>
    <row r="70" spans="1:9" ht="13.5" thickBot="1" x14ac:dyDescent="0.25">
      <c r="A70" s="83"/>
      <c r="B70" s="84" t="s">
        <v>195</v>
      </c>
      <c r="C70" s="59">
        <f t="shared" ref="C70:C90" si="16">D70+E70+F70+G70+H70+I70</f>
        <v>369883.15399999998</v>
      </c>
      <c r="D70" s="59">
        <f t="shared" si="15"/>
        <v>37000.184000000001</v>
      </c>
      <c r="E70" s="59">
        <f t="shared" si="15"/>
        <v>30165.649999999998</v>
      </c>
      <c r="F70" s="59">
        <f t="shared" si="15"/>
        <v>202955.06</v>
      </c>
      <c r="G70" s="59">
        <f t="shared" si="15"/>
        <v>50482.869999999995</v>
      </c>
      <c r="H70" s="59">
        <f t="shared" si="15"/>
        <v>3850</v>
      </c>
      <c r="I70" s="59">
        <f t="shared" si="15"/>
        <v>45429.39</v>
      </c>
    </row>
    <row r="71" spans="1:9" x14ac:dyDescent="0.2">
      <c r="A71" s="207" t="s">
        <v>210</v>
      </c>
      <c r="B71" s="32" t="s">
        <v>194</v>
      </c>
      <c r="C71" s="59">
        <f t="shared" si="16"/>
        <v>365392.15399999998</v>
      </c>
      <c r="D71" s="59">
        <f t="shared" ref="D71:I72" si="17">D73+D75+D77</f>
        <v>33778.184000000001</v>
      </c>
      <c r="E71" s="59">
        <f t="shared" si="17"/>
        <v>113285.70999999999</v>
      </c>
      <c r="F71" s="59">
        <f t="shared" si="17"/>
        <v>124512</v>
      </c>
      <c r="G71" s="59">
        <f t="shared" si="17"/>
        <v>44540.87</v>
      </c>
      <c r="H71" s="59">
        <f t="shared" si="17"/>
        <v>3850</v>
      </c>
      <c r="I71" s="59">
        <f t="shared" si="17"/>
        <v>45425.39</v>
      </c>
    </row>
    <row r="72" spans="1:9" x14ac:dyDescent="0.2">
      <c r="A72" s="24" t="s">
        <v>225</v>
      </c>
      <c r="B72" s="29" t="s">
        <v>195</v>
      </c>
      <c r="C72" s="59">
        <f t="shared" si="16"/>
        <v>365392.15399999998</v>
      </c>
      <c r="D72" s="59">
        <f t="shared" si="17"/>
        <v>33778.184000000001</v>
      </c>
      <c r="E72" s="59">
        <f t="shared" si="17"/>
        <v>28900.649999999998</v>
      </c>
      <c r="F72" s="59">
        <f t="shared" si="17"/>
        <v>202955.06</v>
      </c>
      <c r="G72" s="59">
        <f t="shared" si="17"/>
        <v>50482.869999999995</v>
      </c>
      <c r="H72" s="59">
        <f t="shared" si="17"/>
        <v>3850</v>
      </c>
      <c r="I72" s="59">
        <f t="shared" si="17"/>
        <v>45425.39</v>
      </c>
    </row>
    <row r="73" spans="1:9" x14ac:dyDescent="0.2">
      <c r="A73" s="85" t="s">
        <v>552</v>
      </c>
      <c r="B73" s="27" t="s">
        <v>194</v>
      </c>
      <c r="C73" s="59">
        <f>D73+E73+F73+G73+H73+I73</f>
        <v>1008</v>
      </c>
      <c r="D73" s="59">
        <f t="shared" ref="D73:I74" si="18">D156</f>
        <v>551</v>
      </c>
      <c r="E73" s="59">
        <f t="shared" si="18"/>
        <v>0</v>
      </c>
      <c r="F73" s="59">
        <f t="shared" si="18"/>
        <v>0</v>
      </c>
      <c r="G73" s="59">
        <f t="shared" si="18"/>
        <v>0</v>
      </c>
      <c r="H73" s="59">
        <f t="shared" si="18"/>
        <v>0</v>
      </c>
      <c r="I73" s="59">
        <f t="shared" si="18"/>
        <v>457</v>
      </c>
    </row>
    <row r="74" spans="1:9" x14ac:dyDescent="0.2">
      <c r="A74" s="79" t="s">
        <v>216</v>
      </c>
      <c r="B74" s="29" t="s">
        <v>195</v>
      </c>
      <c r="C74" s="59">
        <f>D74+E74+F74+G74+H74+I74</f>
        <v>1008</v>
      </c>
      <c r="D74" s="59">
        <f t="shared" si="18"/>
        <v>551</v>
      </c>
      <c r="E74" s="59">
        <f t="shared" si="18"/>
        <v>0</v>
      </c>
      <c r="F74" s="59">
        <f t="shared" si="18"/>
        <v>0</v>
      </c>
      <c r="G74" s="59">
        <f t="shared" si="18"/>
        <v>0</v>
      </c>
      <c r="H74" s="59">
        <f t="shared" si="18"/>
        <v>0</v>
      </c>
      <c r="I74" s="59">
        <f t="shared" si="18"/>
        <v>457</v>
      </c>
    </row>
    <row r="75" spans="1:9" x14ac:dyDescent="0.2">
      <c r="A75" s="85" t="s">
        <v>545</v>
      </c>
      <c r="B75" s="27" t="s">
        <v>194</v>
      </c>
      <c r="C75" s="59">
        <f t="shared" si="16"/>
        <v>175846</v>
      </c>
      <c r="D75" s="59">
        <f t="shared" ref="D75:I76" si="19">D97+D166</f>
        <v>10</v>
      </c>
      <c r="E75" s="59">
        <f t="shared" si="19"/>
        <v>13000</v>
      </c>
      <c r="F75" s="59">
        <f t="shared" si="19"/>
        <v>122539</v>
      </c>
      <c r="G75" s="59">
        <f t="shared" si="19"/>
        <v>40297</v>
      </c>
      <c r="H75" s="59">
        <f t="shared" si="19"/>
        <v>0</v>
      </c>
      <c r="I75" s="59">
        <f t="shared" si="19"/>
        <v>0</v>
      </c>
    </row>
    <row r="76" spans="1:9" x14ac:dyDescent="0.2">
      <c r="A76" s="79" t="s">
        <v>216</v>
      </c>
      <c r="B76" s="29" t="s">
        <v>195</v>
      </c>
      <c r="C76" s="59">
        <f t="shared" si="16"/>
        <v>175846</v>
      </c>
      <c r="D76" s="59">
        <f t="shared" si="19"/>
        <v>10</v>
      </c>
      <c r="E76" s="59">
        <f t="shared" si="19"/>
        <v>13000</v>
      </c>
      <c r="F76" s="59">
        <f t="shared" si="19"/>
        <v>122539</v>
      </c>
      <c r="G76" s="59">
        <f t="shared" si="19"/>
        <v>40297</v>
      </c>
      <c r="H76" s="59">
        <f t="shared" si="19"/>
        <v>0</v>
      </c>
      <c r="I76" s="59">
        <f t="shared" si="19"/>
        <v>0</v>
      </c>
    </row>
    <row r="77" spans="1:9" x14ac:dyDescent="0.2">
      <c r="A77" s="21" t="s">
        <v>257</v>
      </c>
      <c r="B77" s="8" t="s">
        <v>194</v>
      </c>
      <c r="C77" s="59">
        <f t="shared" si="16"/>
        <v>188538.15399999998</v>
      </c>
      <c r="D77" s="87">
        <f>D79</f>
        <v>33217.184000000001</v>
      </c>
      <c r="E77" s="87">
        <f t="shared" ref="E77:I80" si="20">E79</f>
        <v>100285.70999999999</v>
      </c>
      <c r="F77" s="87">
        <f t="shared" si="20"/>
        <v>1973</v>
      </c>
      <c r="G77" s="87">
        <f t="shared" si="20"/>
        <v>4243.87</v>
      </c>
      <c r="H77" s="87">
        <f t="shared" si="20"/>
        <v>3850</v>
      </c>
      <c r="I77" s="87">
        <f t="shared" si="20"/>
        <v>44968.39</v>
      </c>
    </row>
    <row r="78" spans="1:9" x14ac:dyDescent="0.2">
      <c r="A78" s="18"/>
      <c r="B78" s="227" t="s">
        <v>195</v>
      </c>
      <c r="C78" s="59">
        <f t="shared" si="16"/>
        <v>188538.15399999998</v>
      </c>
      <c r="D78" s="87">
        <f>D80</f>
        <v>33217.184000000001</v>
      </c>
      <c r="E78" s="87">
        <f t="shared" si="20"/>
        <v>15900.649999999998</v>
      </c>
      <c r="F78" s="87">
        <f t="shared" si="20"/>
        <v>80416.06</v>
      </c>
      <c r="G78" s="87">
        <f t="shared" si="20"/>
        <v>10185.869999999999</v>
      </c>
      <c r="H78" s="87">
        <f t="shared" si="20"/>
        <v>3850</v>
      </c>
      <c r="I78" s="87">
        <f t="shared" si="20"/>
        <v>44968.39</v>
      </c>
    </row>
    <row r="79" spans="1:9" x14ac:dyDescent="0.2">
      <c r="A79" s="34" t="s">
        <v>243</v>
      </c>
      <c r="B79" s="32" t="s">
        <v>194</v>
      </c>
      <c r="C79" s="59">
        <f t="shared" si="16"/>
        <v>188538.15399999998</v>
      </c>
      <c r="D79" s="87">
        <f>D81</f>
        <v>33217.184000000001</v>
      </c>
      <c r="E79" s="87">
        <f t="shared" si="20"/>
        <v>100285.70999999999</v>
      </c>
      <c r="F79" s="87">
        <f t="shared" si="20"/>
        <v>1973</v>
      </c>
      <c r="G79" s="87">
        <f t="shared" si="20"/>
        <v>4243.87</v>
      </c>
      <c r="H79" s="87">
        <f t="shared" si="20"/>
        <v>3850</v>
      </c>
      <c r="I79" s="87">
        <f t="shared" si="20"/>
        <v>44968.39</v>
      </c>
    </row>
    <row r="80" spans="1:9" x14ac:dyDescent="0.2">
      <c r="A80" s="34"/>
      <c r="B80" s="32" t="s">
        <v>195</v>
      </c>
      <c r="C80" s="59">
        <f t="shared" si="16"/>
        <v>188538.15399999998</v>
      </c>
      <c r="D80" s="87">
        <f>D82</f>
        <v>33217.184000000001</v>
      </c>
      <c r="E80" s="87">
        <f t="shared" si="20"/>
        <v>15900.649999999998</v>
      </c>
      <c r="F80" s="87">
        <f t="shared" si="20"/>
        <v>80416.06</v>
      </c>
      <c r="G80" s="87">
        <f t="shared" si="20"/>
        <v>10185.869999999999</v>
      </c>
      <c r="H80" s="87">
        <f t="shared" si="20"/>
        <v>3850</v>
      </c>
      <c r="I80" s="87">
        <f t="shared" si="20"/>
        <v>44968.39</v>
      </c>
    </row>
    <row r="81" spans="1:10" x14ac:dyDescent="0.2">
      <c r="A81" s="31" t="s">
        <v>219</v>
      </c>
      <c r="B81" s="27" t="s">
        <v>194</v>
      </c>
      <c r="C81" s="59">
        <f t="shared" si="16"/>
        <v>188538.15399999998</v>
      </c>
      <c r="D81" s="59">
        <f t="shared" ref="D81:I81" si="21">D133+D174</f>
        <v>33217.184000000001</v>
      </c>
      <c r="E81" s="59">
        <f>E133+E174</f>
        <v>100285.70999999999</v>
      </c>
      <c r="F81" s="59">
        <f t="shared" si="21"/>
        <v>1973</v>
      </c>
      <c r="G81" s="59">
        <f t="shared" si="21"/>
        <v>4243.87</v>
      </c>
      <c r="H81" s="59">
        <f t="shared" si="21"/>
        <v>3850</v>
      </c>
      <c r="I81" s="59">
        <f t="shared" si="21"/>
        <v>44968.39</v>
      </c>
    </row>
    <row r="82" spans="1:10" x14ac:dyDescent="0.2">
      <c r="A82" s="24"/>
      <c r="B82" s="29" t="s">
        <v>195</v>
      </c>
      <c r="C82" s="59">
        <f t="shared" si="16"/>
        <v>188538.15399999998</v>
      </c>
      <c r="D82" s="59">
        <f>D136+D175</f>
        <v>33217.184000000001</v>
      </c>
      <c r="E82" s="59">
        <f>E175+E134</f>
        <v>15900.649999999998</v>
      </c>
      <c r="F82" s="59">
        <f>F134+F175</f>
        <v>80416.06</v>
      </c>
      <c r="G82" s="59">
        <f>G134+G175</f>
        <v>10185.869999999999</v>
      </c>
      <c r="H82" s="59">
        <f>H134+H175</f>
        <v>3850</v>
      </c>
      <c r="I82" s="59">
        <f>I134+I175</f>
        <v>44968.39</v>
      </c>
    </row>
    <row r="83" spans="1:10" x14ac:dyDescent="0.2">
      <c r="A83" s="94" t="s">
        <v>209</v>
      </c>
      <c r="B83" s="32" t="s">
        <v>194</v>
      </c>
      <c r="C83" s="59">
        <f t="shared" si="16"/>
        <v>4491</v>
      </c>
      <c r="D83" s="59">
        <f t="shared" ref="D83:I88" si="22">D85</f>
        <v>3222</v>
      </c>
      <c r="E83" s="59">
        <f t="shared" si="22"/>
        <v>1265</v>
      </c>
      <c r="F83" s="59">
        <f t="shared" si="22"/>
        <v>0</v>
      </c>
      <c r="G83" s="59">
        <f t="shared" si="22"/>
        <v>0</v>
      </c>
      <c r="H83" s="59">
        <f t="shared" si="22"/>
        <v>0</v>
      </c>
      <c r="I83" s="59">
        <f t="shared" si="22"/>
        <v>4</v>
      </c>
    </row>
    <row r="84" spans="1:10" x14ac:dyDescent="0.2">
      <c r="A84" s="24" t="s">
        <v>225</v>
      </c>
      <c r="B84" s="29" t="s">
        <v>195</v>
      </c>
      <c r="C84" s="59">
        <f t="shared" si="16"/>
        <v>4491</v>
      </c>
      <c r="D84" s="59">
        <f t="shared" si="22"/>
        <v>3222</v>
      </c>
      <c r="E84" s="59">
        <f t="shared" si="22"/>
        <v>1265</v>
      </c>
      <c r="F84" s="59">
        <f t="shared" si="22"/>
        <v>0</v>
      </c>
      <c r="G84" s="59">
        <f t="shared" si="22"/>
        <v>0</v>
      </c>
      <c r="H84" s="59">
        <f t="shared" si="22"/>
        <v>0</v>
      </c>
      <c r="I84" s="59">
        <f t="shared" si="22"/>
        <v>4</v>
      </c>
    </row>
    <row r="85" spans="1:10" x14ac:dyDescent="0.2">
      <c r="A85" s="21" t="s">
        <v>257</v>
      </c>
      <c r="B85" s="8" t="s">
        <v>194</v>
      </c>
      <c r="C85" s="59">
        <f t="shared" si="16"/>
        <v>4491</v>
      </c>
      <c r="D85" s="87">
        <f t="shared" si="22"/>
        <v>3222</v>
      </c>
      <c r="E85" s="87">
        <f t="shared" si="22"/>
        <v>1265</v>
      </c>
      <c r="F85" s="87">
        <f t="shared" si="22"/>
        <v>0</v>
      </c>
      <c r="G85" s="87">
        <f t="shared" si="22"/>
        <v>0</v>
      </c>
      <c r="H85" s="87">
        <f t="shared" si="22"/>
        <v>0</v>
      </c>
      <c r="I85" s="87">
        <f t="shared" si="22"/>
        <v>4</v>
      </c>
    </row>
    <row r="86" spans="1:10" x14ac:dyDescent="0.2">
      <c r="A86" s="18"/>
      <c r="B86" s="227" t="s">
        <v>195</v>
      </c>
      <c r="C86" s="59">
        <f t="shared" si="16"/>
        <v>4491</v>
      </c>
      <c r="D86" s="87">
        <f t="shared" si="22"/>
        <v>3222</v>
      </c>
      <c r="E86" s="87">
        <f t="shared" si="22"/>
        <v>1265</v>
      </c>
      <c r="F86" s="87">
        <f t="shared" si="22"/>
        <v>0</v>
      </c>
      <c r="G86" s="87">
        <f t="shared" si="22"/>
        <v>0</v>
      </c>
      <c r="H86" s="87">
        <f t="shared" si="22"/>
        <v>0</v>
      </c>
      <c r="I86" s="87">
        <f t="shared" si="22"/>
        <v>4</v>
      </c>
    </row>
    <row r="87" spans="1:10" x14ac:dyDescent="0.2">
      <c r="A87" s="34" t="s">
        <v>243</v>
      </c>
      <c r="B87" s="32" t="s">
        <v>194</v>
      </c>
      <c r="C87" s="59">
        <f t="shared" si="16"/>
        <v>4491</v>
      </c>
      <c r="D87" s="87">
        <f t="shared" si="22"/>
        <v>3222</v>
      </c>
      <c r="E87" s="87">
        <f t="shared" si="22"/>
        <v>1265</v>
      </c>
      <c r="F87" s="87">
        <f t="shared" si="22"/>
        <v>0</v>
      </c>
      <c r="G87" s="87">
        <f t="shared" si="22"/>
        <v>0</v>
      </c>
      <c r="H87" s="87">
        <f t="shared" si="22"/>
        <v>0</v>
      </c>
      <c r="I87" s="87">
        <f t="shared" si="22"/>
        <v>4</v>
      </c>
    </row>
    <row r="88" spans="1:10" x14ac:dyDescent="0.2">
      <c r="A88" s="34"/>
      <c r="B88" s="32" t="s">
        <v>195</v>
      </c>
      <c r="C88" s="59">
        <f t="shared" si="16"/>
        <v>4491</v>
      </c>
      <c r="D88" s="59">
        <f t="shared" ref="D88:I90" si="23">D117+D144</f>
        <v>3222</v>
      </c>
      <c r="E88" s="87">
        <f t="shared" si="22"/>
        <v>1265</v>
      </c>
      <c r="F88" s="87">
        <f t="shared" si="22"/>
        <v>0</v>
      </c>
      <c r="G88" s="87">
        <f t="shared" si="22"/>
        <v>0</v>
      </c>
      <c r="H88" s="87">
        <f t="shared" si="22"/>
        <v>0</v>
      </c>
      <c r="I88" s="87">
        <f t="shared" si="22"/>
        <v>4</v>
      </c>
    </row>
    <row r="89" spans="1:10" x14ac:dyDescent="0.2">
      <c r="A89" s="31" t="s">
        <v>219</v>
      </c>
      <c r="B89" s="27" t="s">
        <v>194</v>
      </c>
      <c r="C89" s="59">
        <f t="shared" si="16"/>
        <v>4491</v>
      </c>
      <c r="D89" s="59">
        <f t="shared" si="23"/>
        <v>3222</v>
      </c>
      <c r="E89" s="59">
        <f t="shared" si="23"/>
        <v>1265</v>
      </c>
      <c r="F89" s="59">
        <f t="shared" si="23"/>
        <v>0</v>
      </c>
      <c r="G89" s="59">
        <f t="shared" si="23"/>
        <v>0</v>
      </c>
      <c r="H89" s="59">
        <f t="shared" si="23"/>
        <v>0</v>
      </c>
      <c r="I89" s="59">
        <f t="shared" si="23"/>
        <v>4</v>
      </c>
    </row>
    <row r="90" spans="1:10" x14ac:dyDescent="0.2">
      <c r="A90" s="24"/>
      <c r="B90" s="29" t="s">
        <v>195</v>
      </c>
      <c r="C90" s="59">
        <f t="shared" si="16"/>
        <v>4491</v>
      </c>
      <c r="D90" s="59">
        <f t="shared" si="23"/>
        <v>3222</v>
      </c>
      <c r="E90" s="59">
        <f t="shared" si="23"/>
        <v>1265</v>
      </c>
      <c r="F90" s="59">
        <f t="shared" si="23"/>
        <v>0</v>
      </c>
      <c r="G90" s="59">
        <f t="shared" si="23"/>
        <v>0</v>
      </c>
      <c r="H90" s="59">
        <f t="shared" si="23"/>
        <v>0</v>
      </c>
      <c r="I90" s="59">
        <f t="shared" si="23"/>
        <v>4</v>
      </c>
    </row>
    <row r="91" spans="1:10" x14ac:dyDescent="0.2">
      <c r="A91" s="651" t="s">
        <v>246</v>
      </c>
      <c r="B91" s="652"/>
      <c r="C91" s="652"/>
      <c r="D91" s="652"/>
      <c r="E91" s="652"/>
      <c r="F91" s="652"/>
      <c r="G91" s="652"/>
      <c r="H91" s="652"/>
      <c r="I91" s="680"/>
    </row>
    <row r="92" spans="1:10" x14ac:dyDescent="0.2">
      <c r="A92" s="648" t="s">
        <v>197</v>
      </c>
      <c r="B92" s="649"/>
      <c r="C92" s="649"/>
      <c r="D92" s="649"/>
      <c r="E92" s="649"/>
      <c r="F92" s="649"/>
      <c r="G92" s="649"/>
      <c r="H92" s="649"/>
      <c r="I92" s="650"/>
      <c r="J92" s="407"/>
    </row>
    <row r="93" spans="1:10" x14ac:dyDescent="0.2">
      <c r="A93" s="34" t="s">
        <v>221</v>
      </c>
      <c r="B93" s="32" t="s">
        <v>194</v>
      </c>
      <c r="C93" s="58">
        <f>D93+E93+F93+G93+H93+I93</f>
        <v>89932</v>
      </c>
      <c r="D93" s="87">
        <f t="shared" ref="D93:I96" si="24">D95</f>
        <v>5</v>
      </c>
      <c r="E93" s="87">
        <f t="shared" si="24"/>
        <v>9500</v>
      </c>
      <c r="F93" s="87">
        <f t="shared" si="24"/>
        <v>69427</v>
      </c>
      <c r="G93" s="87">
        <f t="shared" si="24"/>
        <v>11000</v>
      </c>
      <c r="H93" s="87">
        <f t="shared" si="24"/>
        <v>0</v>
      </c>
      <c r="I93" s="87">
        <f t="shared" si="24"/>
        <v>0</v>
      </c>
      <c r="J93" s="407"/>
    </row>
    <row r="94" spans="1:10" x14ac:dyDescent="0.2">
      <c r="A94" s="100"/>
      <c r="B94" s="29" t="s">
        <v>195</v>
      </c>
      <c r="C94" s="58">
        <f t="shared" ref="C94:C108" si="25">D94+E94+F94+G94+H94+I94</f>
        <v>89932</v>
      </c>
      <c r="D94" s="87">
        <f t="shared" si="24"/>
        <v>5</v>
      </c>
      <c r="E94" s="87">
        <f t="shared" si="24"/>
        <v>9500</v>
      </c>
      <c r="F94" s="87">
        <f t="shared" si="24"/>
        <v>69427</v>
      </c>
      <c r="G94" s="87">
        <f t="shared" si="24"/>
        <v>11000</v>
      </c>
      <c r="H94" s="87">
        <f t="shared" si="24"/>
        <v>0</v>
      </c>
      <c r="I94" s="87">
        <f t="shared" si="24"/>
        <v>0</v>
      </c>
      <c r="J94" s="407"/>
    </row>
    <row r="95" spans="1:10" s="52" customFormat="1" x14ac:dyDescent="0.2">
      <c r="A95" s="50" t="s">
        <v>220</v>
      </c>
      <c r="B95" s="45" t="s">
        <v>194</v>
      </c>
      <c r="C95" s="58">
        <f t="shared" si="25"/>
        <v>89932</v>
      </c>
      <c r="D95" s="87">
        <f t="shared" si="24"/>
        <v>5</v>
      </c>
      <c r="E95" s="87">
        <f t="shared" si="24"/>
        <v>9500</v>
      </c>
      <c r="F95" s="87">
        <f t="shared" si="24"/>
        <v>69427</v>
      </c>
      <c r="G95" s="87">
        <f t="shared" si="24"/>
        <v>11000</v>
      </c>
      <c r="H95" s="87">
        <f t="shared" si="24"/>
        <v>0</v>
      </c>
      <c r="I95" s="87">
        <f t="shared" si="24"/>
        <v>0</v>
      </c>
      <c r="J95" s="408"/>
    </row>
    <row r="96" spans="1:10" s="52" customFormat="1" x14ac:dyDescent="0.2">
      <c r="A96" s="24" t="s">
        <v>221</v>
      </c>
      <c r="B96" s="45" t="s">
        <v>195</v>
      </c>
      <c r="C96" s="58">
        <f t="shared" si="25"/>
        <v>89932</v>
      </c>
      <c r="D96" s="87">
        <f t="shared" si="24"/>
        <v>5</v>
      </c>
      <c r="E96" s="87">
        <f t="shared" si="24"/>
        <v>9500</v>
      </c>
      <c r="F96" s="87">
        <f t="shared" si="24"/>
        <v>69427</v>
      </c>
      <c r="G96" s="87">
        <f t="shared" si="24"/>
        <v>11000</v>
      </c>
      <c r="H96" s="87">
        <f t="shared" si="24"/>
        <v>0</v>
      </c>
      <c r="I96" s="87">
        <f t="shared" si="24"/>
        <v>0</v>
      </c>
      <c r="J96" s="408"/>
    </row>
    <row r="97" spans="1:10" s="52" customFormat="1" ht="25.5" customHeight="1" x14ac:dyDescent="0.2">
      <c r="A97" s="449" t="s">
        <v>544</v>
      </c>
      <c r="B97" s="27" t="s">
        <v>194</v>
      </c>
      <c r="C97" s="58">
        <f t="shared" si="25"/>
        <v>89932</v>
      </c>
      <c r="D97" s="87">
        <f t="shared" ref="D97:I98" si="26">D99+D101+D103+D105+D107</f>
        <v>5</v>
      </c>
      <c r="E97" s="87">
        <f t="shared" si="26"/>
        <v>9500</v>
      </c>
      <c r="F97" s="87">
        <f t="shared" si="26"/>
        <v>69427</v>
      </c>
      <c r="G97" s="87">
        <f t="shared" si="26"/>
        <v>11000</v>
      </c>
      <c r="H97" s="87">
        <f t="shared" si="26"/>
        <v>0</v>
      </c>
      <c r="I97" s="87">
        <f t="shared" si="26"/>
        <v>0</v>
      </c>
      <c r="J97" s="408"/>
    </row>
    <row r="98" spans="1:10" s="52" customFormat="1" x14ac:dyDescent="0.2">
      <c r="A98" s="79"/>
      <c r="B98" s="29" t="s">
        <v>195</v>
      </c>
      <c r="C98" s="58">
        <f t="shared" si="25"/>
        <v>89932</v>
      </c>
      <c r="D98" s="87">
        <f t="shared" si="26"/>
        <v>5</v>
      </c>
      <c r="E98" s="87">
        <f t="shared" si="26"/>
        <v>9500</v>
      </c>
      <c r="F98" s="87">
        <f t="shared" si="26"/>
        <v>69427</v>
      </c>
      <c r="G98" s="87">
        <f t="shared" si="26"/>
        <v>11000</v>
      </c>
      <c r="H98" s="87">
        <f t="shared" si="26"/>
        <v>0</v>
      </c>
      <c r="I98" s="87">
        <f t="shared" si="26"/>
        <v>0</v>
      </c>
      <c r="J98" s="408"/>
    </row>
    <row r="99" spans="1:10" s="124" customFormat="1" ht="25.5" x14ac:dyDescent="0.2">
      <c r="A99" s="340" t="s">
        <v>482</v>
      </c>
      <c r="B99" s="102" t="s">
        <v>194</v>
      </c>
      <c r="C99" s="103">
        <f t="shared" si="25"/>
        <v>19571</v>
      </c>
      <c r="D99" s="104">
        <f t="shared" ref="D99:I99" si="27">D100</f>
        <v>1</v>
      </c>
      <c r="E99" s="104">
        <f t="shared" si="27"/>
        <v>2500</v>
      </c>
      <c r="F99" s="104">
        <f t="shared" si="27"/>
        <v>15056</v>
      </c>
      <c r="G99" s="104">
        <f t="shared" si="27"/>
        <v>2014</v>
      </c>
      <c r="H99" s="104">
        <f t="shared" si="27"/>
        <v>0</v>
      </c>
      <c r="I99" s="104">
        <f t="shared" si="27"/>
        <v>0</v>
      </c>
      <c r="J99" s="408"/>
    </row>
    <row r="100" spans="1:10" s="124" customFormat="1" x14ac:dyDescent="0.2">
      <c r="A100" s="187"/>
      <c r="B100" s="106" t="s">
        <v>195</v>
      </c>
      <c r="C100" s="103">
        <f t="shared" si="25"/>
        <v>19571</v>
      </c>
      <c r="D100" s="104">
        <v>1</v>
      </c>
      <c r="E100" s="104">
        <v>2500</v>
      </c>
      <c r="F100" s="104">
        <v>15056</v>
      </c>
      <c r="G100" s="104">
        <v>2014</v>
      </c>
      <c r="H100" s="104">
        <v>0</v>
      </c>
      <c r="I100" s="104">
        <v>0</v>
      </c>
      <c r="J100" s="408"/>
    </row>
    <row r="101" spans="1:10" s="124" customFormat="1" ht="25.5" x14ac:dyDescent="0.2">
      <c r="A101" s="340" t="s">
        <v>159</v>
      </c>
      <c r="B101" s="102" t="s">
        <v>194</v>
      </c>
      <c r="C101" s="103">
        <f t="shared" si="25"/>
        <v>21462</v>
      </c>
      <c r="D101" s="104">
        <f t="shared" ref="D101:I101" si="28">D102</f>
        <v>1</v>
      </c>
      <c r="E101" s="104">
        <f t="shared" si="28"/>
        <v>2000</v>
      </c>
      <c r="F101" s="104">
        <f t="shared" si="28"/>
        <v>17438</v>
      </c>
      <c r="G101" s="104">
        <f t="shared" si="28"/>
        <v>2023</v>
      </c>
      <c r="H101" s="104">
        <f t="shared" si="28"/>
        <v>0</v>
      </c>
      <c r="I101" s="104">
        <f t="shared" si="28"/>
        <v>0</v>
      </c>
      <c r="J101" s="408"/>
    </row>
    <row r="102" spans="1:10" s="124" customFormat="1" x14ac:dyDescent="0.2">
      <c r="A102" s="187"/>
      <c r="B102" s="106" t="s">
        <v>195</v>
      </c>
      <c r="C102" s="103">
        <f t="shared" si="25"/>
        <v>21462</v>
      </c>
      <c r="D102" s="104">
        <v>1</v>
      </c>
      <c r="E102" s="104">
        <v>2000</v>
      </c>
      <c r="F102" s="104">
        <v>17438</v>
      </c>
      <c r="G102" s="104">
        <v>2023</v>
      </c>
      <c r="H102" s="104">
        <v>0</v>
      </c>
      <c r="I102" s="104">
        <v>0</v>
      </c>
      <c r="J102" s="408"/>
    </row>
    <row r="103" spans="1:10" s="124" customFormat="1" x14ac:dyDescent="0.2">
      <c r="A103" s="340" t="s">
        <v>382</v>
      </c>
      <c r="B103" s="102" t="s">
        <v>194</v>
      </c>
      <c r="C103" s="103">
        <f t="shared" si="25"/>
        <v>10773</v>
      </c>
      <c r="D103" s="104">
        <v>1</v>
      </c>
      <c r="E103" s="104">
        <v>2500</v>
      </c>
      <c r="F103" s="104">
        <v>8272</v>
      </c>
      <c r="G103" s="104">
        <f>G104</f>
        <v>0</v>
      </c>
      <c r="H103" s="104">
        <v>0</v>
      </c>
      <c r="I103" s="104">
        <v>0</v>
      </c>
      <c r="J103" s="408"/>
    </row>
    <row r="104" spans="1:10" s="124" customFormat="1" x14ac:dyDescent="0.2">
      <c r="A104" s="187"/>
      <c r="B104" s="106" t="s">
        <v>195</v>
      </c>
      <c r="C104" s="103">
        <f t="shared" si="25"/>
        <v>10773</v>
      </c>
      <c r="D104" s="104">
        <v>1</v>
      </c>
      <c r="E104" s="104">
        <v>2500</v>
      </c>
      <c r="F104" s="104">
        <v>8272</v>
      </c>
      <c r="G104" s="104">
        <v>0</v>
      </c>
      <c r="H104" s="104">
        <v>0</v>
      </c>
      <c r="I104" s="104">
        <v>0</v>
      </c>
      <c r="J104" s="408"/>
    </row>
    <row r="105" spans="1:10" s="124" customFormat="1" ht="19.5" customHeight="1" x14ac:dyDescent="0.2">
      <c r="A105" s="340" t="s">
        <v>404</v>
      </c>
      <c r="B105" s="102" t="s">
        <v>194</v>
      </c>
      <c r="C105" s="103">
        <f t="shared" si="25"/>
        <v>4274</v>
      </c>
      <c r="D105" s="104">
        <v>1</v>
      </c>
      <c r="E105" s="104">
        <v>1000</v>
      </c>
      <c r="F105" s="104">
        <f>2333+940</f>
        <v>3273</v>
      </c>
      <c r="G105" s="104">
        <v>0</v>
      </c>
      <c r="H105" s="104">
        <v>0</v>
      </c>
      <c r="I105" s="104">
        <v>0</v>
      </c>
      <c r="J105" s="408"/>
    </row>
    <row r="106" spans="1:10" s="124" customFormat="1" x14ac:dyDescent="0.2">
      <c r="A106" s="187"/>
      <c r="B106" s="106" t="s">
        <v>195</v>
      </c>
      <c r="C106" s="103">
        <f t="shared" si="25"/>
        <v>4274</v>
      </c>
      <c r="D106" s="104">
        <v>1</v>
      </c>
      <c r="E106" s="104">
        <v>1000</v>
      </c>
      <c r="F106" s="104">
        <f>2333+940</f>
        <v>3273</v>
      </c>
      <c r="G106" s="104">
        <v>0</v>
      </c>
      <c r="H106" s="104">
        <v>0</v>
      </c>
      <c r="I106" s="104">
        <v>0</v>
      </c>
      <c r="J106" s="408"/>
    </row>
    <row r="107" spans="1:10" s="124" customFormat="1" ht="25.5" x14ac:dyDescent="0.2">
      <c r="A107" s="340" t="s">
        <v>406</v>
      </c>
      <c r="B107" s="102" t="s">
        <v>194</v>
      </c>
      <c r="C107" s="103">
        <f t="shared" si="25"/>
        <v>33852</v>
      </c>
      <c r="D107" s="104">
        <v>1</v>
      </c>
      <c r="E107" s="104">
        <v>1500</v>
      </c>
      <c r="F107" s="104">
        <v>25388</v>
      </c>
      <c r="G107" s="104">
        <v>6963</v>
      </c>
      <c r="H107" s="104">
        <v>0</v>
      </c>
      <c r="I107" s="104">
        <v>0</v>
      </c>
      <c r="J107" s="408"/>
    </row>
    <row r="108" spans="1:10" s="124" customFormat="1" x14ac:dyDescent="0.2">
      <c r="A108" s="187"/>
      <c r="B108" s="106" t="s">
        <v>195</v>
      </c>
      <c r="C108" s="103">
        <f t="shared" si="25"/>
        <v>33852</v>
      </c>
      <c r="D108" s="104">
        <v>1</v>
      </c>
      <c r="E108" s="104">
        <v>1500</v>
      </c>
      <c r="F108" s="104">
        <v>25388</v>
      </c>
      <c r="G108" s="104">
        <v>6963</v>
      </c>
      <c r="H108" s="104">
        <v>0</v>
      </c>
      <c r="I108" s="104">
        <v>0</v>
      </c>
      <c r="J108" s="408"/>
    </row>
    <row r="109" spans="1:10" ht="12.75" customHeight="1" x14ac:dyDescent="0.2">
      <c r="A109" s="640" t="s">
        <v>244</v>
      </c>
      <c r="B109" s="641"/>
      <c r="C109" s="641"/>
      <c r="D109" s="641"/>
      <c r="E109" s="641"/>
      <c r="F109" s="641"/>
      <c r="G109" s="641"/>
      <c r="H109" s="641"/>
      <c r="I109" s="642"/>
    </row>
    <row r="110" spans="1:10" ht="12.75" customHeight="1" x14ac:dyDescent="0.2">
      <c r="A110" s="99" t="s">
        <v>197</v>
      </c>
      <c r="B110" s="226" t="s">
        <v>194</v>
      </c>
      <c r="C110" s="58">
        <f t="shared" ref="C110:C120" si="29">D110+E110+F110+G110+H110+I110</f>
        <v>1870</v>
      </c>
      <c r="D110" s="58">
        <f t="shared" ref="D110:I117" si="30">D112</f>
        <v>1155</v>
      </c>
      <c r="E110" s="58">
        <f t="shared" si="30"/>
        <v>715</v>
      </c>
      <c r="F110" s="58">
        <f t="shared" si="30"/>
        <v>0</v>
      </c>
      <c r="G110" s="58">
        <f t="shared" si="30"/>
        <v>0</v>
      </c>
      <c r="H110" s="58">
        <f t="shared" si="30"/>
        <v>0</v>
      </c>
      <c r="I110" s="58">
        <f t="shared" si="30"/>
        <v>0</v>
      </c>
    </row>
    <row r="111" spans="1:10" ht="12.75" customHeight="1" x14ac:dyDescent="0.2">
      <c r="A111" s="24" t="s">
        <v>222</v>
      </c>
      <c r="B111" s="227" t="s">
        <v>195</v>
      </c>
      <c r="C111" s="58">
        <f t="shared" si="29"/>
        <v>1870</v>
      </c>
      <c r="D111" s="58">
        <f t="shared" si="30"/>
        <v>1155</v>
      </c>
      <c r="E111" s="58">
        <f t="shared" si="30"/>
        <v>715</v>
      </c>
      <c r="F111" s="58">
        <f t="shared" si="30"/>
        <v>0</v>
      </c>
      <c r="G111" s="58">
        <f t="shared" si="30"/>
        <v>0</v>
      </c>
      <c r="H111" s="58">
        <f t="shared" si="30"/>
        <v>0</v>
      </c>
      <c r="I111" s="58">
        <f t="shared" si="30"/>
        <v>0</v>
      </c>
    </row>
    <row r="112" spans="1:10" s="116" customFormat="1" ht="12.75" customHeight="1" x14ac:dyDescent="0.2">
      <c r="A112" s="53" t="s">
        <v>209</v>
      </c>
      <c r="B112" s="164" t="s">
        <v>194</v>
      </c>
      <c r="C112" s="165">
        <f t="shared" si="29"/>
        <v>1870</v>
      </c>
      <c r="D112" s="165">
        <f t="shared" si="30"/>
        <v>1155</v>
      </c>
      <c r="E112" s="165">
        <f t="shared" si="30"/>
        <v>715</v>
      </c>
      <c r="F112" s="165">
        <f t="shared" si="30"/>
        <v>0</v>
      </c>
      <c r="G112" s="165">
        <f t="shared" si="30"/>
        <v>0</v>
      </c>
      <c r="H112" s="165">
        <f t="shared" si="30"/>
        <v>0</v>
      </c>
      <c r="I112" s="165">
        <f t="shared" si="30"/>
        <v>0</v>
      </c>
    </row>
    <row r="113" spans="1:13" s="116" customFormat="1" ht="12.75" customHeight="1" x14ac:dyDescent="0.2">
      <c r="A113" s="14" t="s">
        <v>225</v>
      </c>
      <c r="B113" s="167" t="s">
        <v>195</v>
      </c>
      <c r="C113" s="165">
        <f t="shared" si="29"/>
        <v>1870</v>
      </c>
      <c r="D113" s="165">
        <f t="shared" si="30"/>
        <v>1155</v>
      </c>
      <c r="E113" s="165">
        <f t="shared" si="30"/>
        <v>715</v>
      </c>
      <c r="F113" s="165">
        <f t="shared" si="30"/>
        <v>0</v>
      </c>
      <c r="G113" s="165">
        <f t="shared" si="30"/>
        <v>0</v>
      </c>
      <c r="H113" s="165">
        <f t="shared" si="30"/>
        <v>0</v>
      </c>
      <c r="I113" s="165">
        <f t="shared" si="30"/>
        <v>0</v>
      </c>
    </row>
    <row r="114" spans="1:13" ht="12.75" customHeight="1" x14ac:dyDescent="0.2">
      <c r="A114" s="21" t="s">
        <v>257</v>
      </c>
      <c r="B114" s="8" t="s">
        <v>194</v>
      </c>
      <c r="C114" s="58">
        <f t="shared" si="29"/>
        <v>1870</v>
      </c>
      <c r="D114" s="58">
        <f t="shared" si="30"/>
        <v>1155</v>
      </c>
      <c r="E114" s="58">
        <f t="shared" si="30"/>
        <v>715</v>
      </c>
      <c r="F114" s="58">
        <f t="shared" si="30"/>
        <v>0</v>
      </c>
      <c r="G114" s="58">
        <f t="shared" si="30"/>
        <v>0</v>
      </c>
      <c r="H114" s="58">
        <f t="shared" si="30"/>
        <v>0</v>
      </c>
      <c r="I114" s="58">
        <f t="shared" si="30"/>
        <v>0</v>
      </c>
    </row>
    <row r="115" spans="1:13" ht="12.75" customHeight="1" x14ac:dyDescent="0.2">
      <c r="A115" s="18"/>
      <c r="B115" s="227" t="s">
        <v>195</v>
      </c>
      <c r="C115" s="58">
        <f t="shared" si="29"/>
        <v>1870</v>
      </c>
      <c r="D115" s="58">
        <f t="shared" si="30"/>
        <v>1155</v>
      </c>
      <c r="E115" s="58">
        <f t="shared" si="30"/>
        <v>715</v>
      </c>
      <c r="F115" s="58">
        <f t="shared" si="30"/>
        <v>0</v>
      </c>
      <c r="G115" s="58">
        <f t="shared" si="30"/>
        <v>0</v>
      </c>
      <c r="H115" s="58">
        <f t="shared" si="30"/>
        <v>0</v>
      </c>
      <c r="I115" s="58">
        <f t="shared" si="30"/>
        <v>0</v>
      </c>
    </row>
    <row r="116" spans="1:13" ht="12.75" customHeight="1" x14ac:dyDescent="0.2">
      <c r="A116" s="34" t="s">
        <v>230</v>
      </c>
      <c r="B116" s="226" t="s">
        <v>194</v>
      </c>
      <c r="C116" s="58">
        <f t="shared" si="29"/>
        <v>1870</v>
      </c>
      <c r="D116" s="58">
        <f t="shared" si="30"/>
        <v>1155</v>
      </c>
      <c r="E116" s="58">
        <f t="shared" si="30"/>
        <v>715</v>
      </c>
      <c r="F116" s="58">
        <f t="shared" si="30"/>
        <v>0</v>
      </c>
      <c r="G116" s="58">
        <f t="shared" si="30"/>
        <v>0</v>
      </c>
      <c r="H116" s="58">
        <f t="shared" si="30"/>
        <v>0</v>
      </c>
      <c r="I116" s="58">
        <f t="shared" si="30"/>
        <v>0</v>
      </c>
    </row>
    <row r="117" spans="1:13" ht="12.75" customHeight="1" x14ac:dyDescent="0.2">
      <c r="A117" s="14"/>
      <c r="B117" s="227" t="s">
        <v>195</v>
      </c>
      <c r="C117" s="58">
        <f t="shared" si="29"/>
        <v>1870</v>
      </c>
      <c r="D117" s="58">
        <f t="shared" si="30"/>
        <v>1155</v>
      </c>
      <c r="E117" s="58">
        <f t="shared" si="30"/>
        <v>715</v>
      </c>
      <c r="F117" s="58">
        <f t="shared" si="30"/>
        <v>0</v>
      </c>
      <c r="G117" s="58">
        <f t="shared" si="30"/>
        <v>0</v>
      </c>
      <c r="H117" s="58">
        <f t="shared" si="30"/>
        <v>0</v>
      </c>
      <c r="I117" s="58">
        <f t="shared" si="30"/>
        <v>0</v>
      </c>
    </row>
    <row r="118" spans="1:13" s="116" customFormat="1" x14ac:dyDescent="0.2">
      <c r="A118" s="163" t="s">
        <v>224</v>
      </c>
      <c r="B118" s="164" t="s">
        <v>194</v>
      </c>
      <c r="C118" s="165">
        <f t="shared" si="29"/>
        <v>1870</v>
      </c>
      <c r="D118" s="165">
        <f t="shared" ref="D118:I118" si="31">D119</f>
        <v>1155</v>
      </c>
      <c r="E118" s="165">
        <f t="shared" si="31"/>
        <v>715</v>
      </c>
      <c r="F118" s="165">
        <f t="shared" si="31"/>
        <v>0</v>
      </c>
      <c r="G118" s="165">
        <f t="shared" si="31"/>
        <v>0</v>
      </c>
      <c r="H118" s="165">
        <f t="shared" si="31"/>
        <v>0</v>
      </c>
      <c r="I118" s="165">
        <f t="shared" si="31"/>
        <v>0</v>
      </c>
      <c r="J118" s="180"/>
      <c r="K118" s="180"/>
      <c r="L118" s="180"/>
      <c r="M118" s="180"/>
    </row>
    <row r="119" spans="1:13" s="116" customFormat="1" x14ac:dyDescent="0.2">
      <c r="A119" s="166"/>
      <c r="B119" s="167" t="s">
        <v>195</v>
      </c>
      <c r="C119" s="165">
        <f t="shared" si="29"/>
        <v>1870</v>
      </c>
      <c r="D119" s="165">
        <f>D121</f>
        <v>1155</v>
      </c>
      <c r="E119" s="165">
        <f>E121</f>
        <v>715</v>
      </c>
      <c r="F119" s="165">
        <v>0</v>
      </c>
      <c r="G119" s="165">
        <v>0</v>
      </c>
      <c r="H119" s="165">
        <v>0</v>
      </c>
      <c r="I119" s="165">
        <v>0</v>
      </c>
      <c r="J119" s="180"/>
      <c r="K119" s="180"/>
      <c r="L119" s="180"/>
      <c r="M119" s="180"/>
    </row>
    <row r="120" spans="1:13" s="208" customFormat="1" x14ac:dyDescent="0.2">
      <c r="A120" s="163" t="s">
        <v>12</v>
      </c>
      <c r="B120" s="164" t="s">
        <v>194</v>
      </c>
      <c r="C120" s="165">
        <f t="shared" si="29"/>
        <v>1870</v>
      </c>
      <c r="D120" s="165">
        <f t="shared" ref="D120:I121" si="32">D122</f>
        <v>1155</v>
      </c>
      <c r="E120" s="165">
        <f t="shared" si="32"/>
        <v>715</v>
      </c>
      <c r="F120" s="165">
        <f t="shared" si="32"/>
        <v>0</v>
      </c>
      <c r="G120" s="165">
        <f t="shared" si="32"/>
        <v>0</v>
      </c>
      <c r="H120" s="165">
        <f t="shared" si="32"/>
        <v>0</v>
      </c>
      <c r="I120" s="165">
        <f t="shared" si="32"/>
        <v>0</v>
      </c>
      <c r="J120" s="222"/>
      <c r="K120" s="222"/>
      <c r="L120" s="222"/>
      <c r="M120" s="222"/>
    </row>
    <row r="121" spans="1:13" s="208" customFormat="1" x14ac:dyDescent="0.2">
      <c r="A121" s="166"/>
      <c r="B121" s="167" t="s">
        <v>195</v>
      </c>
      <c r="C121" s="165">
        <f>D121+E121+F121+G121+H121+I121</f>
        <v>1870</v>
      </c>
      <c r="D121" s="165">
        <f t="shared" si="32"/>
        <v>1155</v>
      </c>
      <c r="E121" s="165">
        <f t="shared" si="32"/>
        <v>715</v>
      </c>
      <c r="F121" s="165">
        <f t="shared" si="32"/>
        <v>0</v>
      </c>
      <c r="G121" s="165">
        <f t="shared" si="32"/>
        <v>0</v>
      </c>
      <c r="H121" s="165">
        <f t="shared" si="32"/>
        <v>0</v>
      </c>
      <c r="I121" s="165">
        <f t="shared" si="32"/>
        <v>0</v>
      </c>
      <c r="J121" s="222"/>
      <c r="K121" s="222"/>
      <c r="L121" s="222"/>
      <c r="M121" s="222"/>
    </row>
    <row r="122" spans="1:13" s="352" customFormat="1" ht="26.25" customHeight="1" x14ac:dyDescent="0.2">
      <c r="A122" s="349" t="s">
        <v>13</v>
      </c>
      <c r="B122" s="350" t="s">
        <v>194</v>
      </c>
      <c r="C122" s="345">
        <f>D122+E122+F122+G122+H122+I122</f>
        <v>1870</v>
      </c>
      <c r="D122" s="345">
        <v>1155</v>
      </c>
      <c r="E122" s="345">
        <f>E123</f>
        <v>715</v>
      </c>
      <c r="F122" s="345">
        <v>0</v>
      </c>
      <c r="G122" s="345">
        <v>0</v>
      </c>
      <c r="H122" s="345">
        <v>0</v>
      </c>
      <c r="I122" s="345">
        <v>0</v>
      </c>
      <c r="J122" s="351"/>
      <c r="K122" s="351"/>
      <c r="L122" s="351"/>
      <c r="M122" s="351"/>
    </row>
    <row r="123" spans="1:13" s="88" customFormat="1" x14ac:dyDescent="0.2">
      <c r="A123" s="11"/>
      <c r="B123" s="29" t="s">
        <v>195</v>
      </c>
      <c r="C123" s="58">
        <f>D123+E123+F123+G123+H123+I123</f>
        <v>1870</v>
      </c>
      <c r="D123" s="87">
        <v>1155</v>
      </c>
      <c r="E123" s="87">
        <v>715</v>
      </c>
      <c r="F123" s="87">
        <v>0</v>
      </c>
      <c r="G123" s="87">
        <v>0</v>
      </c>
      <c r="H123" s="87">
        <v>0</v>
      </c>
      <c r="I123" s="87">
        <v>0</v>
      </c>
      <c r="J123" s="48"/>
      <c r="K123" s="48"/>
      <c r="L123" s="48"/>
      <c r="M123" s="48"/>
    </row>
    <row r="124" spans="1:13" x14ac:dyDescent="0.2">
      <c r="A124" s="691" t="s">
        <v>259</v>
      </c>
      <c r="B124" s="652"/>
      <c r="C124" s="652"/>
      <c r="D124" s="652"/>
      <c r="E124" s="652"/>
      <c r="F124" s="652"/>
      <c r="G124" s="652"/>
      <c r="H124" s="652"/>
      <c r="I124" s="680"/>
      <c r="J124" s="12"/>
      <c r="K124" s="12"/>
      <c r="L124" s="12"/>
      <c r="M124" s="12"/>
    </row>
    <row r="125" spans="1:13" x14ac:dyDescent="0.2">
      <c r="A125" s="118" t="s">
        <v>197</v>
      </c>
      <c r="B125" s="27" t="s">
        <v>194</v>
      </c>
      <c r="C125" s="58">
        <f t="shared" ref="C125:C150" si="33">D125+E125+F125+G125+H125+I125</f>
        <v>4052</v>
      </c>
      <c r="D125" s="87">
        <f>D127+D139</f>
        <v>3498</v>
      </c>
      <c r="E125" s="87">
        <f t="shared" ref="E125:I126" si="34">E127+E139</f>
        <v>550</v>
      </c>
      <c r="F125" s="87">
        <f t="shared" si="34"/>
        <v>0</v>
      </c>
      <c r="G125" s="87">
        <f t="shared" si="34"/>
        <v>0</v>
      </c>
      <c r="H125" s="87">
        <f t="shared" si="34"/>
        <v>0</v>
      </c>
      <c r="I125" s="87">
        <f t="shared" si="34"/>
        <v>4</v>
      </c>
      <c r="J125" s="12"/>
      <c r="K125" s="12"/>
      <c r="L125" s="12"/>
      <c r="M125" s="12"/>
    </row>
    <row r="126" spans="1:13" x14ac:dyDescent="0.2">
      <c r="A126" s="24" t="s">
        <v>222</v>
      </c>
      <c r="B126" s="29" t="s">
        <v>195</v>
      </c>
      <c r="C126" s="58">
        <f t="shared" si="33"/>
        <v>4052</v>
      </c>
      <c r="D126" s="87">
        <f>D128+D140</f>
        <v>3498</v>
      </c>
      <c r="E126" s="87">
        <f t="shared" si="34"/>
        <v>550</v>
      </c>
      <c r="F126" s="87">
        <f t="shared" si="34"/>
        <v>0</v>
      </c>
      <c r="G126" s="87">
        <f t="shared" si="34"/>
        <v>0</v>
      </c>
      <c r="H126" s="87">
        <f t="shared" si="34"/>
        <v>0</v>
      </c>
      <c r="I126" s="87">
        <f t="shared" si="34"/>
        <v>4</v>
      </c>
      <c r="J126" s="12"/>
      <c r="K126" s="12"/>
      <c r="L126" s="12"/>
      <c r="M126" s="12"/>
    </row>
    <row r="127" spans="1:13" x14ac:dyDescent="0.2">
      <c r="A127" s="53" t="s">
        <v>220</v>
      </c>
      <c r="B127" s="226" t="s">
        <v>194</v>
      </c>
      <c r="C127" s="58">
        <f t="shared" si="33"/>
        <v>1431</v>
      </c>
      <c r="D127" s="87">
        <f t="shared" ref="D127:I136" si="35">D129</f>
        <v>1431</v>
      </c>
      <c r="E127" s="87">
        <f t="shared" si="35"/>
        <v>0</v>
      </c>
      <c r="F127" s="87">
        <f t="shared" si="35"/>
        <v>0</v>
      </c>
      <c r="G127" s="87">
        <f t="shared" si="35"/>
        <v>0</v>
      </c>
      <c r="H127" s="87">
        <f t="shared" si="35"/>
        <v>0</v>
      </c>
      <c r="I127" s="87">
        <f t="shared" si="35"/>
        <v>0</v>
      </c>
      <c r="J127" s="12"/>
      <c r="K127" s="12"/>
      <c r="L127" s="12"/>
      <c r="M127" s="12"/>
    </row>
    <row r="128" spans="1:13" x14ac:dyDescent="0.2">
      <c r="A128" s="14" t="s">
        <v>225</v>
      </c>
      <c r="B128" s="227" t="s">
        <v>195</v>
      </c>
      <c r="C128" s="58">
        <f t="shared" si="33"/>
        <v>1431</v>
      </c>
      <c r="D128" s="87">
        <f t="shared" si="35"/>
        <v>1431</v>
      </c>
      <c r="E128" s="87">
        <f t="shared" si="35"/>
        <v>0</v>
      </c>
      <c r="F128" s="87">
        <f t="shared" si="35"/>
        <v>0</v>
      </c>
      <c r="G128" s="87">
        <f t="shared" si="35"/>
        <v>0</v>
      </c>
      <c r="H128" s="87">
        <f t="shared" si="35"/>
        <v>0</v>
      </c>
      <c r="I128" s="87">
        <f t="shared" si="35"/>
        <v>0</v>
      </c>
      <c r="J128" s="12"/>
      <c r="K128" s="12"/>
      <c r="L128" s="12"/>
      <c r="M128" s="12"/>
    </row>
    <row r="129" spans="1:13" x14ac:dyDescent="0.2">
      <c r="A129" s="21" t="s">
        <v>257</v>
      </c>
      <c r="B129" s="8" t="s">
        <v>194</v>
      </c>
      <c r="C129" s="58">
        <f t="shared" si="33"/>
        <v>1431</v>
      </c>
      <c r="D129" s="87">
        <f t="shared" si="35"/>
        <v>1431</v>
      </c>
      <c r="E129" s="87">
        <f t="shared" si="35"/>
        <v>0</v>
      </c>
      <c r="F129" s="87">
        <f t="shared" si="35"/>
        <v>0</v>
      </c>
      <c r="G129" s="87">
        <f t="shared" si="35"/>
        <v>0</v>
      </c>
      <c r="H129" s="87">
        <f t="shared" si="35"/>
        <v>0</v>
      </c>
      <c r="I129" s="87">
        <f t="shared" si="35"/>
        <v>0</v>
      </c>
      <c r="J129" s="12"/>
      <c r="K129" s="12"/>
      <c r="L129" s="12"/>
      <c r="M129" s="12"/>
    </row>
    <row r="130" spans="1:13" x14ac:dyDescent="0.2">
      <c r="A130" s="18"/>
      <c r="B130" s="227" t="s">
        <v>195</v>
      </c>
      <c r="C130" s="58">
        <f t="shared" si="33"/>
        <v>1431</v>
      </c>
      <c r="D130" s="87">
        <f t="shared" si="35"/>
        <v>1431</v>
      </c>
      <c r="E130" s="87">
        <f t="shared" si="35"/>
        <v>0</v>
      </c>
      <c r="F130" s="87">
        <f t="shared" si="35"/>
        <v>0</v>
      </c>
      <c r="G130" s="87">
        <f t="shared" si="35"/>
        <v>0</v>
      </c>
      <c r="H130" s="87">
        <f t="shared" si="35"/>
        <v>0</v>
      </c>
      <c r="I130" s="87">
        <f t="shared" si="35"/>
        <v>0</v>
      </c>
      <c r="J130" s="12"/>
      <c r="K130" s="12"/>
      <c r="L130" s="12"/>
      <c r="M130" s="12"/>
    </row>
    <row r="131" spans="1:13" x14ac:dyDescent="0.2">
      <c r="A131" s="21" t="s">
        <v>230</v>
      </c>
      <c r="B131" s="226" t="s">
        <v>194</v>
      </c>
      <c r="C131" s="58">
        <f t="shared" si="33"/>
        <v>1431</v>
      </c>
      <c r="D131" s="87">
        <f t="shared" si="35"/>
        <v>1431</v>
      </c>
      <c r="E131" s="87">
        <f t="shared" si="35"/>
        <v>0</v>
      </c>
      <c r="F131" s="87">
        <f t="shared" si="35"/>
        <v>0</v>
      </c>
      <c r="G131" s="87">
        <f t="shared" si="35"/>
        <v>0</v>
      </c>
      <c r="H131" s="87">
        <f t="shared" si="35"/>
        <v>0</v>
      </c>
      <c r="I131" s="87">
        <f t="shared" si="35"/>
        <v>0</v>
      </c>
      <c r="J131" s="12"/>
      <c r="K131" s="12"/>
      <c r="L131" s="12"/>
      <c r="M131" s="12"/>
    </row>
    <row r="132" spans="1:13" x14ac:dyDescent="0.2">
      <c r="A132" s="11"/>
      <c r="B132" s="227" t="s">
        <v>195</v>
      </c>
      <c r="C132" s="58">
        <f t="shared" si="33"/>
        <v>1431</v>
      </c>
      <c r="D132" s="87">
        <f t="shared" si="35"/>
        <v>1431</v>
      </c>
      <c r="E132" s="87">
        <f t="shared" si="35"/>
        <v>0</v>
      </c>
      <c r="F132" s="87">
        <f t="shared" si="35"/>
        <v>0</v>
      </c>
      <c r="G132" s="87">
        <f t="shared" si="35"/>
        <v>0</v>
      </c>
      <c r="H132" s="87">
        <f t="shared" si="35"/>
        <v>0</v>
      </c>
      <c r="I132" s="87">
        <f t="shared" si="35"/>
        <v>0</v>
      </c>
      <c r="J132" s="12"/>
      <c r="K132" s="12"/>
      <c r="L132" s="12"/>
      <c r="M132" s="12"/>
    </row>
    <row r="133" spans="1:13" s="116" customFormat="1" x14ac:dyDescent="0.2">
      <c r="A133" s="163" t="s">
        <v>224</v>
      </c>
      <c r="B133" s="164" t="s">
        <v>194</v>
      </c>
      <c r="C133" s="165">
        <f t="shared" si="33"/>
        <v>1431</v>
      </c>
      <c r="D133" s="165">
        <f>D135</f>
        <v>1431</v>
      </c>
      <c r="E133" s="165">
        <f t="shared" si="35"/>
        <v>0</v>
      </c>
      <c r="F133" s="165">
        <f t="shared" si="35"/>
        <v>0</v>
      </c>
      <c r="G133" s="165">
        <f t="shared" si="35"/>
        <v>0</v>
      </c>
      <c r="H133" s="165">
        <f t="shared" si="35"/>
        <v>0</v>
      </c>
      <c r="I133" s="165">
        <f t="shared" si="35"/>
        <v>0</v>
      </c>
      <c r="J133" s="180"/>
      <c r="K133" s="180"/>
      <c r="L133" s="180"/>
      <c r="M133" s="180"/>
    </row>
    <row r="134" spans="1:13" s="116" customFormat="1" x14ac:dyDescent="0.2">
      <c r="A134" s="166"/>
      <c r="B134" s="167" t="s">
        <v>195</v>
      </c>
      <c r="C134" s="165">
        <f t="shared" si="33"/>
        <v>1431</v>
      </c>
      <c r="D134" s="165">
        <f>D136</f>
        <v>1431</v>
      </c>
      <c r="E134" s="165">
        <f t="shared" si="35"/>
        <v>0</v>
      </c>
      <c r="F134" s="165">
        <f t="shared" si="35"/>
        <v>0</v>
      </c>
      <c r="G134" s="165">
        <f t="shared" si="35"/>
        <v>0</v>
      </c>
      <c r="H134" s="165">
        <f t="shared" si="35"/>
        <v>0</v>
      </c>
      <c r="I134" s="165">
        <f t="shared" si="35"/>
        <v>0</v>
      </c>
      <c r="J134" s="180"/>
      <c r="K134" s="180"/>
      <c r="L134" s="180"/>
      <c r="M134" s="180"/>
    </row>
    <row r="135" spans="1:13" s="161" customFormat="1" ht="25.5" x14ac:dyDescent="0.2">
      <c r="A135" s="194" t="s">
        <v>290</v>
      </c>
      <c r="B135" s="159" t="s">
        <v>194</v>
      </c>
      <c r="C135" s="160">
        <f t="shared" si="33"/>
        <v>1431</v>
      </c>
      <c r="D135" s="160">
        <f>D137</f>
        <v>1431</v>
      </c>
      <c r="E135" s="160">
        <v>0</v>
      </c>
      <c r="F135" s="160">
        <f t="shared" si="35"/>
        <v>0</v>
      </c>
      <c r="G135" s="160">
        <f t="shared" si="35"/>
        <v>0</v>
      </c>
      <c r="H135" s="160">
        <f t="shared" si="35"/>
        <v>0</v>
      </c>
      <c r="I135" s="160">
        <f t="shared" si="35"/>
        <v>0</v>
      </c>
      <c r="J135" s="195"/>
      <c r="K135" s="195"/>
      <c r="L135" s="195"/>
      <c r="M135" s="195"/>
    </row>
    <row r="136" spans="1:13" s="161" customFormat="1" x14ac:dyDescent="0.2">
      <c r="A136" s="181"/>
      <c r="B136" s="162" t="s">
        <v>195</v>
      </c>
      <c r="C136" s="160">
        <f t="shared" si="33"/>
        <v>1431</v>
      </c>
      <c r="D136" s="160">
        <f>D138</f>
        <v>1431</v>
      </c>
      <c r="E136" s="160">
        <v>0</v>
      </c>
      <c r="F136" s="160">
        <f t="shared" si="35"/>
        <v>0</v>
      </c>
      <c r="G136" s="160">
        <f t="shared" si="35"/>
        <v>0</v>
      </c>
      <c r="H136" s="160">
        <f t="shared" si="35"/>
        <v>0</v>
      </c>
      <c r="I136" s="160">
        <f t="shared" si="35"/>
        <v>0</v>
      </c>
      <c r="J136" s="195"/>
      <c r="K136" s="195"/>
      <c r="L136" s="195"/>
      <c r="M136" s="195"/>
    </row>
    <row r="137" spans="1:13" s="344" customFormat="1" ht="25.5" x14ac:dyDescent="0.2">
      <c r="A137" s="597" t="s">
        <v>363</v>
      </c>
      <c r="B137" s="341" t="s">
        <v>194</v>
      </c>
      <c r="C137" s="342">
        <f t="shared" si="33"/>
        <v>1431</v>
      </c>
      <c r="D137" s="342">
        <f>359+1072</f>
        <v>1431</v>
      </c>
      <c r="E137" s="342">
        <v>0</v>
      </c>
      <c r="F137" s="342">
        <v>0</v>
      </c>
      <c r="G137" s="342">
        <v>0</v>
      </c>
      <c r="H137" s="342">
        <v>0</v>
      </c>
      <c r="I137" s="342">
        <v>0</v>
      </c>
      <c r="J137" s="343"/>
      <c r="K137" s="343"/>
      <c r="L137" s="343"/>
      <c r="M137" s="343"/>
    </row>
    <row r="138" spans="1:13" s="125" customFormat="1" x14ac:dyDescent="0.2">
      <c r="A138" s="128"/>
      <c r="B138" s="106" t="s">
        <v>195</v>
      </c>
      <c r="C138" s="103">
        <f t="shared" si="33"/>
        <v>1431</v>
      </c>
      <c r="D138" s="104">
        <f>359+1072</f>
        <v>1431</v>
      </c>
      <c r="E138" s="104">
        <v>0</v>
      </c>
      <c r="F138" s="104">
        <v>0</v>
      </c>
      <c r="G138" s="104">
        <v>0</v>
      </c>
      <c r="H138" s="104">
        <v>0</v>
      </c>
      <c r="I138" s="104">
        <v>0</v>
      </c>
      <c r="J138" s="126"/>
      <c r="K138" s="126"/>
      <c r="L138" s="126"/>
      <c r="M138" s="126"/>
    </row>
    <row r="139" spans="1:13" x14ac:dyDescent="0.2">
      <c r="A139" s="53" t="s">
        <v>209</v>
      </c>
      <c r="B139" s="226" t="s">
        <v>194</v>
      </c>
      <c r="C139" s="58">
        <f t="shared" si="33"/>
        <v>2621</v>
      </c>
      <c r="D139" s="87">
        <f t="shared" ref="D139:I148" si="36">D141</f>
        <v>2067</v>
      </c>
      <c r="E139" s="87">
        <f t="shared" si="36"/>
        <v>550</v>
      </c>
      <c r="F139" s="87">
        <f t="shared" si="36"/>
        <v>0</v>
      </c>
      <c r="G139" s="87">
        <f t="shared" si="36"/>
        <v>0</v>
      </c>
      <c r="H139" s="87">
        <f t="shared" si="36"/>
        <v>0</v>
      </c>
      <c r="I139" s="87">
        <f t="shared" si="36"/>
        <v>4</v>
      </c>
      <c r="J139" s="12"/>
      <c r="K139" s="12"/>
      <c r="L139" s="12"/>
      <c r="M139" s="12"/>
    </row>
    <row r="140" spans="1:13" x14ac:dyDescent="0.2">
      <c r="A140" s="14" t="s">
        <v>225</v>
      </c>
      <c r="B140" s="227" t="s">
        <v>195</v>
      </c>
      <c r="C140" s="58">
        <f t="shared" si="33"/>
        <v>2621</v>
      </c>
      <c r="D140" s="87">
        <f t="shared" si="36"/>
        <v>2067</v>
      </c>
      <c r="E140" s="87">
        <f t="shared" si="36"/>
        <v>550</v>
      </c>
      <c r="F140" s="87">
        <f t="shared" si="36"/>
        <v>0</v>
      </c>
      <c r="G140" s="87">
        <f t="shared" si="36"/>
        <v>0</v>
      </c>
      <c r="H140" s="87">
        <f t="shared" si="36"/>
        <v>0</v>
      </c>
      <c r="I140" s="87">
        <f t="shared" si="36"/>
        <v>4</v>
      </c>
      <c r="J140" s="12"/>
      <c r="K140" s="12"/>
      <c r="L140" s="12"/>
      <c r="M140" s="12"/>
    </row>
    <row r="141" spans="1:13" x14ac:dyDescent="0.2">
      <c r="A141" s="21" t="s">
        <v>257</v>
      </c>
      <c r="B141" s="8" t="s">
        <v>194</v>
      </c>
      <c r="C141" s="58">
        <f t="shared" si="33"/>
        <v>2621</v>
      </c>
      <c r="D141" s="87">
        <f t="shared" si="36"/>
        <v>2067</v>
      </c>
      <c r="E141" s="87">
        <f t="shared" si="36"/>
        <v>550</v>
      </c>
      <c r="F141" s="87">
        <f t="shared" si="36"/>
        <v>0</v>
      </c>
      <c r="G141" s="87">
        <f t="shared" si="36"/>
        <v>0</v>
      </c>
      <c r="H141" s="87">
        <f t="shared" si="36"/>
        <v>0</v>
      </c>
      <c r="I141" s="87">
        <f t="shared" si="36"/>
        <v>4</v>
      </c>
      <c r="J141" s="12"/>
      <c r="K141" s="12"/>
      <c r="L141" s="12"/>
      <c r="M141" s="12"/>
    </row>
    <row r="142" spans="1:13" x14ac:dyDescent="0.2">
      <c r="A142" s="18"/>
      <c r="B142" s="227" t="s">
        <v>195</v>
      </c>
      <c r="C142" s="58">
        <f t="shared" si="33"/>
        <v>2621</v>
      </c>
      <c r="D142" s="87">
        <f t="shared" si="36"/>
        <v>2067</v>
      </c>
      <c r="E142" s="87">
        <f t="shared" si="36"/>
        <v>550</v>
      </c>
      <c r="F142" s="87">
        <f t="shared" si="36"/>
        <v>0</v>
      </c>
      <c r="G142" s="87">
        <f t="shared" si="36"/>
        <v>0</v>
      </c>
      <c r="H142" s="87">
        <f t="shared" si="36"/>
        <v>0</v>
      </c>
      <c r="I142" s="87">
        <f t="shared" si="36"/>
        <v>4</v>
      </c>
      <c r="J142" s="12"/>
      <c r="K142" s="12"/>
      <c r="L142" s="12"/>
      <c r="M142" s="12"/>
    </row>
    <row r="143" spans="1:13" x14ac:dyDescent="0.2">
      <c r="A143" s="21" t="s">
        <v>230</v>
      </c>
      <c r="B143" s="226" t="s">
        <v>194</v>
      </c>
      <c r="C143" s="58">
        <f t="shared" si="33"/>
        <v>2621</v>
      </c>
      <c r="D143" s="87">
        <f t="shared" si="36"/>
        <v>2067</v>
      </c>
      <c r="E143" s="87">
        <f t="shared" si="36"/>
        <v>550</v>
      </c>
      <c r="F143" s="87">
        <f t="shared" si="36"/>
        <v>0</v>
      </c>
      <c r="G143" s="87">
        <f t="shared" si="36"/>
        <v>0</v>
      </c>
      <c r="H143" s="87">
        <f t="shared" si="36"/>
        <v>0</v>
      </c>
      <c r="I143" s="87">
        <f t="shared" si="36"/>
        <v>4</v>
      </c>
      <c r="J143" s="12"/>
      <c r="K143" s="12"/>
      <c r="L143" s="12"/>
      <c r="M143" s="12"/>
    </row>
    <row r="144" spans="1:13" x14ac:dyDescent="0.2">
      <c r="A144" s="11"/>
      <c r="B144" s="227" t="s">
        <v>195</v>
      </c>
      <c r="C144" s="58">
        <f t="shared" si="33"/>
        <v>2621</v>
      </c>
      <c r="D144" s="87">
        <f t="shared" si="36"/>
        <v>2067</v>
      </c>
      <c r="E144" s="87">
        <f t="shared" si="36"/>
        <v>550</v>
      </c>
      <c r="F144" s="87">
        <f t="shared" si="36"/>
        <v>0</v>
      </c>
      <c r="G144" s="87">
        <f t="shared" si="36"/>
        <v>0</v>
      </c>
      <c r="H144" s="87">
        <f t="shared" si="36"/>
        <v>0</v>
      </c>
      <c r="I144" s="87">
        <f t="shared" si="36"/>
        <v>4</v>
      </c>
      <c r="J144" s="12"/>
      <c r="K144" s="12"/>
      <c r="L144" s="12"/>
      <c r="M144" s="12"/>
    </row>
    <row r="145" spans="1:13" s="116" customFormat="1" x14ac:dyDescent="0.2">
      <c r="A145" s="163" t="s">
        <v>224</v>
      </c>
      <c r="B145" s="164" t="s">
        <v>194</v>
      </c>
      <c r="C145" s="165">
        <f t="shared" si="33"/>
        <v>2621</v>
      </c>
      <c r="D145" s="165">
        <f>D147</f>
        <v>2067</v>
      </c>
      <c r="E145" s="165">
        <f t="shared" si="36"/>
        <v>550</v>
      </c>
      <c r="F145" s="165">
        <f t="shared" si="36"/>
        <v>0</v>
      </c>
      <c r="G145" s="165">
        <f t="shared" si="36"/>
        <v>0</v>
      </c>
      <c r="H145" s="165">
        <f t="shared" si="36"/>
        <v>0</v>
      </c>
      <c r="I145" s="165">
        <f t="shared" si="36"/>
        <v>4</v>
      </c>
      <c r="J145" s="180"/>
      <c r="K145" s="180"/>
      <c r="L145" s="180"/>
      <c r="M145" s="180"/>
    </row>
    <row r="146" spans="1:13" s="116" customFormat="1" x14ac:dyDescent="0.2">
      <c r="A146" s="166"/>
      <c r="B146" s="167" t="s">
        <v>195</v>
      </c>
      <c r="C146" s="165">
        <f t="shared" si="33"/>
        <v>2621</v>
      </c>
      <c r="D146" s="165">
        <f>D148</f>
        <v>2067</v>
      </c>
      <c r="E146" s="165">
        <f t="shared" si="36"/>
        <v>550</v>
      </c>
      <c r="F146" s="165">
        <f t="shared" si="36"/>
        <v>0</v>
      </c>
      <c r="G146" s="165">
        <f t="shared" si="36"/>
        <v>0</v>
      </c>
      <c r="H146" s="165">
        <f t="shared" si="36"/>
        <v>0</v>
      </c>
      <c r="I146" s="165">
        <f t="shared" si="36"/>
        <v>4</v>
      </c>
      <c r="J146" s="180"/>
      <c r="K146" s="180"/>
      <c r="L146" s="180"/>
      <c r="M146" s="180"/>
    </row>
    <row r="147" spans="1:13" s="334" customFormat="1" x14ac:dyDescent="0.2">
      <c r="A147" s="376" t="s">
        <v>291</v>
      </c>
      <c r="B147" s="377" t="s">
        <v>194</v>
      </c>
      <c r="C147" s="333">
        <f t="shared" si="33"/>
        <v>2621</v>
      </c>
      <c r="D147" s="333">
        <f>D149</f>
        <v>2067</v>
      </c>
      <c r="E147" s="333">
        <f t="shared" si="36"/>
        <v>550</v>
      </c>
      <c r="F147" s="333">
        <f t="shared" si="36"/>
        <v>0</v>
      </c>
      <c r="G147" s="333">
        <f t="shared" si="36"/>
        <v>0</v>
      </c>
      <c r="H147" s="333">
        <f t="shared" si="36"/>
        <v>0</v>
      </c>
      <c r="I147" s="333">
        <f t="shared" si="36"/>
        <v>4</v>
      </c>
      <c r="J147" s="428"/>
      <c r="K147" s="428"/>
      <c r="L147" s="428"/>
      <c r="M147" s="428"/>
    </row>
    <row r="148" spans="1:13" s="334" customFormat="1" x14ac:dyDescent="0.2">
      <c r="A148" s="429"/>
      <c r="B148" s="430" t="s">
        <v>195</v>
      </c>
      <c r="C148" s="333">
        <f t="shared" si="33"/>
        <v>2621</v>
      </c>
      <c r="D148" s="333">
        <f>D150</f>
        <v>2067</v>
      </c>
      <c r="E148" s="333">
        <f t="shared" si="36"/>
        <v>550</v>
      </c>
      <c r="F148" s="333">
        <f t="shared" si="36"/>
        <v>0</v>
      </c>
      <c r="G148" s="333">
        <f t="shared" si="36"/>
        <v>0</v>
      </c>
      <c r="H148" s="333">
        <f t="shared" si="36"/>
        <v>0</v>
      </c>
      <c r="I148" s="333">
        <f t="shared" si="36"/>
        <v>4</v>
      </c>
      <c r="J148" s="428"/>
      <c r="K148" s="428"/>
      <c r="L148" s="428"/>
      <c r="M148" s="428"/>
    </row>
    <row r="149" spans="1:13" s="338" customFormat="1" ht="25.5" x14ac:dyDescent="0.2">
      <c r="A149" s="598" t="s">
        <v>3</v>
      </c>
      <c r="B149" s="346" t="s">
        <v>194</v>
      </c>
      <c r="C149" s="337">
        <f t="shared" si="33"/>
        <v>2621</v>
      </c>
      <c r="D149" s="337">
        <f>D150</f>
        <v>2067</v>
      </c>
      <c r="E149" s="337">
        <f>550</f>
        <v>550</v>
      </c>
      <c r="F149" s="337">
        <f>F150</f>
        <v>0</v>
      </c>
      <c r="G149" s="337">
        <v>0</v>
      </c>
      <c r="H149" s="337">
        <v>0</v>
      </c>
      <c r="I149" s="337">
        <v>4</v>
      </c>
      <c r="J149" s="431"/>
      <c r="K149" s="431"/>
      <c r="L149" s="431"/>
      <c r="M149" s="431"/>
    </row>
    <row r="150" spans="1:13" s="338" customFormat="1" x14ac:dyDescent="0.2">
      <c r="A150" s="432"/>
      <c r="B150" s="368" t="s">
        <v>195</v>
      </c>
      <c r="C150" s="337">
        <f t="shared" si="33"/>
        <v>2621</v>
      </c>
      <c r="D150" s="337">
        <v>2067</v>
      </c>
      <c r="E150" s="337">
        <f>550</f>
        <v>550</v>
      </c>
      <c r="F150" s="337">
        <v>0</v>
      </c>
      <c r="G150" s="337">
        <v>0</v>
      </c>
      <c r="H150" s="337">
        <v>0</v>
      </c>
      <c r="I150" s="337">
        <v>4</v>
      </c>
      <c r="J150" s="431"/>
      <c r="K150" s="431"/>
      <c r="L150" s="431"/>
      <c r="M150" s="431"/>
    </row>
    <row r="151" spans="1:13" s="116" customFormat="1" x14ac:dyDescent="0.2">
      <c r="A151" s="697" t="s">
        <v>261</v>
      </c>
      <c r="B151" s="698"/>
      <c r="C151" s="698"/>
      <c r="D151" s="698"/>
      <c r="E151" s="698"/>
      <c r="F151" s="698"/>
      <c r="G151" s="698"/>
      <c r="H151" s="698"/>
      <c r="I151" s="699"/>
      <c r="J151" s="180"/>
      <c r="K151" s="180"/>
      <c r="L151" s="180"/>
      <c r="M151" s="180"/>
    </row>
    <row r="152" spans="1:13" s="243" customFormat="1" x14ac:dyDescent="0.2">
      <c r="A152" s="34" t="s">
        <v>197</v>
      </c>
      <c r="B152" s="102" t="s">
        <v>194</v>
      </c>
      <c r="C152" s="242">
        <f t="shared" ref="C152:C159" si="37">D152+E152+F152+G152+H152+I152</f>
        <v>1008</v>
      </c>
      <c r="D152" s="242">
        <f t="shared" ref="D152:I157" si="38">D154</f>
        <v>551</v>
      </c>
      <c r="E152" s="242">
        <f t="shared" si="38"/>
        <v>0</v>
      </c>
      <c r="F152" s="242">
        <f t="shared" si="38"/>
        <v>0</v>
      </c>
      <c r="G152" s="242">
        <f t="shared" si="38"/>
        <v>0</v>
      </c>
      <c r="H152" s="242">
        <f t="shared" si="38"/>
        <v>0</v>
      </c>
      <c r="I152" s="242">
        <f t="shared" si="38"/>
        <v>457</v>
      </c>
      <c r="J152" s="290"/>
      <c r="K152" s="290"/>
      <c r="L152" s="290"/>
      <c r="M152" s="290"/>
    </row>
    <row r="153" spans="1:13" s="243" customFormat="1" x14ac:dyDescent="0.2">
      <c r="A153" s="24" t="s">
        <v>222</v>
      </c>
      <c r="B153" s="106" t="s">
        <v>195</v>
      </c>
      <c r="C153" s="242">
        <f t="shared" si="37"/>
        <v>1008</v>
      </c>
      <c r="D153" s="242">
        <f t="shared" si="38"/>
        <v>551</v>
      </c>
      <c r="E153" s="242">
        <f t="shared" si="38"/>
        <v>0</v>
      </c>
      <c r="F153" s="242">
        <f t="shared" si="38"/>
        <v>0</v>
      </c>
      <c r="G153" s="242">
        <f t="shared" si="38"/>
        <v>0</v>
      </c>
      <c r="H153" s="242">
        <f t="shared" si="38"/>
        <v>0</v>
      </c>
      <c r="I153" s="242">
        <f t="shared" si="38"/>
        <v>457</v>
      </c>
      <c r="J153" s="290"/>
      <c r="K153" s="290"/>
      <c r="L153" s="290"/>
      <c r="M153" s="290"/>
    </row>
    <row r="154" spans="1:13" s="190" customFormat="1" x14ac:dyDescent="0.2">
      <c r="A154" s="291" t="s">
        <v>247</v>
      </c>
      <c r="B154" s="102" t="s">
        <v>194</v>
      </c>
      <c r="C154" s="104">
        <f t="shared" si="37"/>
        <v>1008</v>
      </c>
      <c r="D154" s="104">
        <f t="shared" si="38"/>
        <v>551</v>
      </c>
      <c r="E154" s="104">
        <f t="shared" si="38"/>
        <v>0</v>
      </c>
      <c r="F154" s="104">
        <f>F155</f>
        <v>0</v>
      </c>
      <c r="G154" s="104">
        <f>G155</f>
        <v>0</v>
      </c>
      <c r="H154" s="104">
        <f>H155</f>
        <v>0</v>
      </c>
      <c r="I154" s="104">
        <f>I155</f>
        <v>457</v>
      </c>
      <c r="J154" s="292"/>
      <c r="K154" s="292"/>
      <c r="L154" s="292"/>
      <c r="M154" s="292"/>
    </row>
    <row r="155" spans="1:13" s="190" customFormat="1" x14ac:dyDescent="0.2">
      <c r="A155" s="24" t="s">
        <v>235</v>
      </c>
      <c r="B155" s="106" t="s">
        <v>195</v>
      </c>
      <c r="C155" s="104">
        <f t="shared" si="37"/>
        <v>1008</v>
      </c>
      <c r="D155" s="104">
        <f t="shared" si="38"/>
        <v>551</v>
      </c>
      <c r="E155" s="104">
        <f t="shared" si="38"/>
        <v>0</v>
      </c>
      <c r="F155" s="104">
        <f t="shared" si="38"/>
        <v>0</v>
      </c>
      <c r="G155" s="104">
        <f t="shared" si="38"/>
        <v>0</v>
      </c>
      <c r="H155" s="104">
        <f t="shared" si="38"/>
        <v>0</v>
      </c>
      <c r="I155" s="104">
        <f t="shared" si="38"/>
        <v>457</v>
      </c>
      <c r="J155" s="292"/>
      <c r="K155" s="292"/>
      <c r="L155" s="292"/>
      <c r="M155" s="292"/>
    </row>
    <row r="156" spans="1:13" s="243" customFormat="1" ht="25.5" x14ac:dyDescent="0.2">
      <c r="A156" s="274" t="s">
        <v>160</v>
      </c>
      <c r="B156" s="102" t="s">
        <v>194</v>
      </c>
      <c r="C156" s="98">
        <f t="shared" si="37"/>
        <v>1008</v>
      </c>
      <c r="D156" s="98">
        <f t="shared" si="38"/>
        <v>551</v>
      </c>
      <c r="E156" s="98">
        <f t="shared" si="38"/>
        <v>0</v>
      </c>
      <c r="F156" s="98">
        <f t="shared" si="38"/>
        <v>0</v>
      </c>
      <c r="G156" s="98">
        <f t="shared" si="38"/>
        <v>0</v>
      </c>
      <c r="H156" s="98">
        <f t="shared" si="38"/>
        <v>0</v>
      </c>
      <c r="I156" s="98">
        <f t="shared" si="38"/>
        <v>457</v>
      </c>
      <c r="J156" s="290"/>
      <c r="K156" s="290"/>
      <c r="L156" s="290"/>
      <c r="M156" s="290"/>
    </row>
    <row r="157" spans="1:13" s="243" customFormat="1" x14ac:dyDescent="0.2">
      <c r="A157" s="79"/>
      <c r="B157" s="106" t="s">
        <v>195</v>
      </c>
      <c r="C157" s="98">
        <f t="shared" si="37"/>
        <v>1008</v>
      </c>
      <c r="D157" s="98">
        <f t="shared" si="38"/>
        <v>551</v>
      </c>
      <c r="E157" s="98">
        <f t="shared" si="38"/>
        <v>0</v>
      </c>
      <c r="F157" s="98">
        <f t="shared" si="38"/>
        <v>0</v>
      </c>
      <c r="G157" s="98">
        <f t="shared" si="38"/>
        <v>0</v>
      </c>
      <c r="H157" s="98">
        <f t="shared" si="38"/>
        <v>0</v>
      </c>
      <c r="I157" s="98">
        <f t="shared" si="38"/>
        <v>457</v>
      </c>
      <c r="J157" s="290"/>
      <c r="K157" s="290"/>
      <c r="L157" s="290"/>
      <c r="M157" s="290"/>
    </row>
    <row r="158" spans="1:13" s="190" customFormat="1" ht="25.5" x14ac:dyDescent="0.2">
      <c r="A158" s="293" t="s">
        <v>161</v>
      </c>
      <c r="B158" s="102" t="s">
        <v>194</v>
      </c>
      <c r="C158" s="104">
        <f t="shared" si="37"/>
        <v>1008</v>
      </c>
      <c r="D158" s="104">
        <f>D159</f>
        <v>551</v>
      </c>
      <c r="E158" s="87">
        <v>0</v>
      </c>
      <c r="F158" s="104">
        <f>F159</f>
        <v>0</v>
      </c>
      <c r="G158" s="104">
        <f>G159</f>
        <v>0</v>
      </c>
      <c r="H158" s="104">
        <f>H159</f>
        <v>0</v>
      </c>
      <c r="I158" s="87">
        <f>1008-551</f>
        <v>457</v>
      </c>
      <c r="J158" s="292"/>
      <c r="K158" s="292"/>
      <c r="L158" s="292"/>
      <c r="M158" s="292"/>
    </row>
    <row r="159" spans="1:13" s="190" customFormat="1" x14ac:dyDescent="0.2">
      <c r="A159" s="135"/>
      <c r="B159" s="106" t="s">
        <v>195</v>
      </c>
      <c r="C159" s="104">
        <f t="shared" si="37"/>
        <v>1008</v>
      </c>
      <c r="D159" s="104">
        <v>551</v>
      </c>
      <c r="E159" s="87">
        <v>0</v>
      </c>
      <c r="F159" s="104">
        <v>0</v>
      </c>
      <c r="G159" s="104">
        <v>0</v>
      </c>
      <c r="H159" s="104">
        <v>0</v>
      </c>
      <c r="I159" s="87">
        <f>1008-551</f>
        <v>457</v>
      </c>
      <c r="J159" s="292"/>
      <c r="K159" s="292"/>
      <c r="L159" s="292"/>
      <c r="M159" s="292"/>
    </row>
    <row r="160" spans="1:13" x14ac:dyDescent="0.2">
      <c r="A160" s="651" t="s">
        <v>265</v>
      </c>
      <c r="B160" s="652"/>
      <c r="C160" s="652"/>
      <c r="D160" s="652"/>
      <c r="E160" s="652"/>
      <c r="F160" s="652"/>
      <c r="G160" s="652"/>
      <c r="H160" s="652"/>
      <c r="I160" s="680"/>
    </row>
    <row r="161" spans="1:13" s="52" customFormat="1" x14ac:dyDescent="0.2">
      <c r="A161" s="625" t="s">
        <v>197</v>
      </c>
      <c r="B161" s="626"/>
      <c r="C161" s="626"/>
      <c r="D161" s="626"/>
      <c r="E161" s="626"/>
      <c r="F161" s="626"/>
      <c r="G161" s="626"/>
      <c r="H161" s="626"/>
      <c r="I161" s="627"/>
    </row>
    <row r="162" spans="1:13" s="52" customFormat="1" x14ac:dyDescent="0.2">
      <c r="A162" s="289" t="s">
        <v>222</v>
      </c>
      <c r="B162" s="27" t="s">
        <v>194</v>
      </c>
      <c r="C162" s="58">
        <f t="shared" ref="C162:C205" si="39">D162+E162+F162+G162+H162+I162</f>
        <v>273021.15399999998</v>
      </c>
      <c r="D162" s="87">
        <f t="shared" ref="D162:I173" si="40">D164</f>
        <v>31791.184000000001</v>
      </c>
      <c r="E162" s="87">
        <f t="shared" si="40"/>
        <v>103785.70999999999</v>
      </c>
      <c r="F162" s="87">
        <f t="shared" si="40"/>
        <v>55085</v>
      </c>
      <c r="G162" s="87">
        <f t="shared" si="40"/>
        <v>33540.870000000003</v>
      </c>
      <c r="H162" s="87">
        <f t="shared" si="40"/>
        <v>3850</v>
      </c>
      <c r="I162" s="87">
        <f t="shared" si="40"/>
        <v>44968.39</v>
      </c>
    </row>
    <row r="163" spans="1:13" s="52" customFormat="1" x14ac:dyDescent="0.2">
      <c r="A163" s="100"/>
      <c r="B163" s="29" t="s">
        <v>195</v>
      </c>
      <c r="C163" s="58">
        <f t="shared" si="39"/>
        <v>273021.15399999998</v>
      </c>
      <c r="D163" s="87">
        <f t="shared" si="40"/>
        <v>31791.184000000001</v>
      </c>
      <c r="E163" s="87">
        <f t="shared" si="40"/>
        <v>19400.649999999998</v>
      </c>
      <c r="F163" s="87">
        <f t="shared" si="40"/>
        <v>133528.06</v>
      </c>
      <c r="G163" s="87">
        <f t="shared" si="40"/>
        <v>39482.869999999995</v>
      </c>
      <c r="H163" s="87">
        <f t="shared" si="40"/>
        <v>3850</v>
      </c>
      <c r="I163" s="87">
        <f t="shared" si="40"/>
        <v>44968.39</v>
      </c>
    </row>
    <row r="164" spans="1:13" s="30" customFormat="1" x14ac:dyDescent="0.2">
      <c r="A164" s="95" t="s">
        <v>220</v>
      </c>
      <c r="B164" s="27" t="s">
        <v>194</v>
      </c>
      <c r="C164" s="87">
        <f t="shared" si="39"/>
        <v>273021.15399999998</v>
      </c>
      <c r="D164" s="87">
        <f t="shared" ref="D164:I164" si="41">D166+D170</f>
        <v>31791.184000000001</v>
      </c>
      <c r="E164" s="87">
        <f t="shared" si="41"/>
        <v>103785.70999999999</v>
      </c>
      <c r="F164" s="87">
        <f t="shared" si="41"/>
        <v>55085</v>
      </c>
      <c r="G164" s="87">
        <f t="shared" si="41"/>
        <v>33540.870000000003</v>
      </c>
      <c r="H164" s="87">
        <f t="shared" si="41"/>
        <v>3850</v>
      </c>
      <c r="I164" s="87">
        <f t="shared" si="41"/>
        <v>44968.39</v>
      </c>
    </row>
    <row r="165" spans="1:13" s="30" customFormat="1" x14ac:dyDescent="0.2">
      <c r="A165" s="100" t="s">
        <v>222</v>
      </c>
      <c r="B165" s="29" t="s">
        <v>195</v>
      </c>
      <c r="C165" s="87">
        <f t="shared" si="39"/>
        <v>273021.15399999998</v>
      </c>
      <c r="D165" s="87">
        <f t="shared" ref="D165:I165" si="42">D171+D167</f>
        <v>31791.184000000001</v>
      </c>
      <c r="E165" s="87">
        <f t="shared" si="42"/>
        <v>19400.649999999998</v>
      </c>
      <c r="F165" s="87">
        <f t="shared" si="42"/>
        <v>133528.06</v>
      </c>
      <c r="G165" s="87">
        <f t="shared" si="42"/>
        <v>39482.869999999995</v>
      </c>
      <c r="H165" s="87">
        <f t="shared" si="42"/>
        <v>3850</v>
      </c>
      <c r="I165" s="87">
        <f t="shared" si="42"/>
        <v>44968.39</v>
      </c>
    </row>
    <row r="166" spans="1:13" s="52" customFormat="1" ht="25.5" x14ac:dyDescent="0.2">
      <c r="A166" s="150" t="s">
        <v>483</v>
      </c>
      <c r="B166" s="260" t="s">
        <v>194</v>
      </c>
      <c r="C166" s="98">
        <f>D166+E166+F166+G166+H166+I166</f>
        <v>85914</v>
      </c>
      <c r="D166" s="98">
        <f t="shared" ref="D166:I167" si="43">D168</f>
        <v>5</v>
      </c>
      <c r="E166" s="98">
        <f t="shared" si="43"/>
        <v>3500</v>
      </c>
      <c r="F166" s="98">
        <f t="shared" si="43"/>
        <v>53112</v>
      </c>
      <c r="G166" s="98">
        <f t="shared" si="43"/>
        <v>29297</v>
      </c>
      <c r="H166" s="98">
        <f t="shared" si="43"/>
        <v>0</v>
      </c>
      <c r="I166" s="98">
        <f t="shared" si="43"/>
        <v>0</v>
      </c>
    </row>
    <row r="167" spans="1:13" s="52" customFormat="1" x14ac:dyDescent="0.2">
      <c r="A167" s="299"/>
      <c r="B167" s="158" t="s">
        <v>195</v>
      </c>
      <c r="C167" s="98">
        <f>D167+E167+F167+G167+H167+I167</f>
        <v>85914</v>
      </c>
      <c r="D167" s="98">
        <f t="shared" si="43"/>
        <v>5</v>
      </c>
      <c r="E167" s="98">
        <f t="shared" si="43"/>
        <v>3500</v>
      </c>
      <c r="F167" s="98">
        <f t="shared" si="43"/>
        <v>53112</v>
      </c>
      <c r="G167" s="98">
        <f t="shared" si="43"/>
        <v>29297</v>
      </c>
      <c r="H167" s="98">
        <f t="shared" si="43"/>
        <v>0</v>
      </c>
      <c r="I167" s="98">
        <f t="shared" si="43"/>
        <v>0</v>
      </c>
    </row>
    <row r="168" spans="1:13" s="395" customFormat="1" ht="15" customHeight="1" x14ac:dyDescent="0.2">
      <c r="A168" s="693" t="s">
        <v>484</v>
      </c>
      <c r="B168" s="371" t="s">
        <v>194</v>
      </c>
      <c r="C168" s="337">
        <f>D168+E168+F168+G168+H168+I168</f>
        <v>85914</v>
      </c>
      <c r="D168" s="337">
        <v>5</v>
      </c>
      <c r="E168" s="337">
        <v>3500</v>
      </c>
      <c r="F168" s="337">
        <v>53112</v>
      </c>
      <c r="G168" s="98">
        <v>29297</v>
      </c>
      <c r="H168" s="337">
        <v>0</v>
      </c>
      <c r="I168" s="337">
        <v>0</v>
      </c>
    </row>
    <row r="169" spans="1:13" s="52" customFormat="1" ht="36" customHeight="1" x14ac:dyDescent="0.2">
      <c r="A169" s="694"/>
      <c r="B169" s="158" t="s">
        <v>195</v>
      </c>
      <c r="C169" s="98">
        <f>D169+E169+F169+G169+H169+I169</f>
        <v>85914</v>
      </c>
      <c r="D169" s="98">
        <v>5</v>
      </c>
      <c r="E169" s="98">
        <v>3500</v>
      </c>
      <c r="F169" s="98">
        <v>53112</v>
      </c>
      <c r="G169" s="98">
        <v>29297</v>
      </c>
      <c r="H169" s="98">
        <v>0</v>
      </c>
      <c r="I169" s="98">
        <v>0</v>
      </c>
    </row>
    <row r="170" spans="1:13" s="52" customFormat="1" x14ac:dyDescent="0.2">
      <c r="A170" s="297" t="s">
        <v>257</v>
      </c>
      <c r="B170" s="298" t="s">
        <v>194</v>
      </c>
      <c r="C170" s="242">
        <f t="shared" si="39"/>
        <v>187107.15399999998</v>
      </c>
      <c r="D170" s="242">
        <f t="shared" si="40"/>
        <v>31786.184000000001</v>
      </c>
      <c r="E170" s="242">
        <f t="shared" si="40"/>
        <v>100285.70999999999</v>
      </c>
      <c r="F170" s="242">
        <f t="shared" si="40"/>
        <v>1973</v>
      </c>
      <c r="G170" s="242">
        <f t="shared" si="40"/>
        <v>4243.87</v>
      </c>
      <c r="H170" s="242">
        <f t="shared" si="40"/>
        <v>3850</v>
      </c>
      <c r="I170" s="242">
        <f t="shared" si="40"/>
        <v>44968.39</v>
      </c>
    </row>
    <row r="171" spans="1:13" s="52" customFormat="1" x14ac:dyDescent="0.2">
      <c r="A171" s="299"/>
      <c r="B171" s="245" t="s">
        <v>195</v>
      </c>
      <c r="C171" s="242">
        <f t="shared" si="39"/>
        <v>187107.15399999998</v>
      </c>
      <c r="D171" s="242">
        <f t="shared" si="40"/>
        <v>31786.184000000001</v>
      </c>
      <c r="E171" s="242">
        <f t="shared" si="40"/>
        <v>15900.649999999998</v>
      </c>
      <c r="F171" s="242">
        <f t="shared" si="40"/>
        <v>80416.06</v>
      </c>
      <c r="G171" s="242">
        <f t="shared" si="40"/>
        <v>10185.869999999999</v>
      </c>
      <c r="H171" s="242">
        <f t="shared" si="40"/>
        <v>3850</v>
      </c>
      <c r="I171" s="242">
        <f t="shared" si="40"/>
        <v>44968.39</v>
      </c>
    </row>
    <row r="172" spans="1:13" x14ac:dyDescent="0.2">
      <c r="A172" s="113" t="s">
        <v>243</v>
      </c>
      <c r="B172" s="102" t="s">
        <v>194</v>
      </c>
      <c r="C172" s="103">
        <f t="shared" si="39"/>
        <v>187107.15399999998</v>
      </c>
      <c r="D172" s="104">
        <f t="shared" si="40"/>
        <v>31786.184000000001</v>
      </c>
      <c r="E172" s="98">
        <f t="shared" si="40"/>
        <v>100285.70999999999</v>
      </c>
      <c r="F172" s="98">
        <f t="shared" si="40"/>
        <v>1973</v>
      </c>
      <c r="G172" s="104">
        <f t="shared" si="40"/>
        <v>4243.87</v>
      </c>
      <c r="H172" s="104">
        <f t="shared" si="40"/>
        <v>3850</v>
      </c>
      <c r="I172" s="104">
        <f t="shared" si="40"/>
        <v>44968.39</v>
      </c>
      <c r="J172" s="82"/>
    </row>
    <row r="173" spans="1:13" x14ac:dyDescent="0.2">
      <c r="A173" s="105"/>
      <c r="B173" s="106" t="s">
        <v>195</v>
      </c>
      <c r="C173" s="103">
        <f t="shared" si="39"/>
        <v>187107.15399999998</v>
      </c>
      <c r="D173" s="104">
        <f t="shared" si="40"/>
        <v>31786.184000000001</v>
      </c>
      <c r="E173" s="98">
        <f t="shared" si="40"/>
        <v>15900.649999999998</v>
      </c>
      <c r="F173" s="98">
        <f t="shared" si="40"/>
        <v>80416.06</v>
      </c>
      <c r="G173" s="104">
        <f t="shared" si="40"/>
        <v>10185.869999999999</v>
      </c>
      <c r="H173" s="104">
        <f t="shared" si="40"/>
        <v>3850</v>
      </c>
      <c r="I173" s="104">
        <f t="shared" si="40"/>
        <v>44968.39</v>
      </c>
    </row>
    <row r="174" spans="1:13" x14ac:dyDescent="0.2">
      <c r="A174" s="300" t="s">
        <v>224</v>
      </c>
      <c r="B174" s="298" t="s">
        <v>194</v>
      </c>
      <c r="C174" s="242">
        <f t="shared" si="39"/>
        <v>187107.15399999998</v>
      </c>
      <c r="D174" s="242">
        <f t="shared" ref="D174:I175" si="44">D176+D178+D180+D182+D184+D186+D188+D190+D192+D194+D196+D198+D200+D202+D204+D206+D208+D210+D212+D214+D216+D218+D220+D222+D224+D226+D228</f>
        <v>31786.184000000001</v>
      </c>
      <c r="E174" s="242">
        <f t="shared" si="44"/>
        <v>100285.70999999999</v>
      </c>
      <c r="F174" s="242">
        <f t="shared" si="44"/>
        <v>1973</v>
      </c>
      <c r="G174" s="242">
        <f t="shared" si="44"/>
        <v>4243.87</v>
      </c>
      <c r="H174" s="242">
        <f t="shared" si="44"/>
        <v>3850</v>
      </c>
      <c r="I174" s="242">
        <f t="shared" si="44"/>
        <v>44968.39</v>
      </c>
    </row>
    <row r="175" spans="1:13" x14ac:dyDescent="0.2">
      <c r="A175" s="300"/>
      <c r="B175" s="245" t="s">
        <v>195</v>
      </c>
      <c r="C175" s="242">
        <f t="shared" si="39"/>
        <v>187107.15399999998</v>
      </c>
      <c r="D175" s="242">
        <f t="shared" si="44"/>
        <v>31786.184000000001</v>
      </c>
      <c r="E175" s="242">
        <f t="shared" si="44"/>
        <v>15900.649999999998</v>
      </c>
      <c r="F175" s="242">
        <f t="shared" si="44"/>
        <v>80416.06</v>
      </c>
      <c r="G175" s="242">
        <f t="shared" si="44"/>
        <v>10185.869999999999</v>
      </c>
      <c r="H175" s="242">
        <f t="shared" si="44"/>
        <v>3850</v>
      </c>
      <c r="I175" s="242">
        <f t="shared" si="44"/>
        <v>44968.39</v>
      </c>
    </row>
    <row r="176" spans="1:13" s="190" customFormat="1" ht="25.5" x14ac:dyDescent="0.2">
      <c r="A176" s="340" t="s">
        <v>281</v>
      </c>
      <c r="B176" s="102" t="s">
        <v>194</v>
      </c>
      <c r="C176" s="104">
        <f t="shared" si="39"/>
        <v>8268</v>
      </c>
      <c r="D176" s="104">
        <v>2376</v>
      </c>
      <c r="E176" s="104">
        <v>0</v>
      </c>
      <c r="F176" s="104">
        <v>0</v>
      </c>
      <c r="G176" s="104">
        <v>0</v>
      </c>
      <c r="H176" s="104">
        <v>0</v>
      </c>
      <c r="I176" s="104">
        <v>5892</v>
      </c>
      <c r="J176" s="292"/>
      <c r="K176" s="292"/>
      <c r="L176" s="292"/>
      <c r="M176" s="292"/>
    </row>
    <row r="177" spans="1:13" s="190" customFormat="1" x14ac:dyDescent="0.2">
      <c r="A177" s="105"/>
      <c r="B177" s="106" t="s">
        <v>195</v>
      </c>
      <c r="C177" s="104">
        <f t="shared" si="39"/>
        <v>8268</v>
      </c>
      <c r="D177" s="104">
        <v>2376</v>
      </c>
      <c r="E177" s="104">
        <v>0</v>
      </c>
      <c r="F177" s="104">
        <v>0</v>
      </c>
      <c r="G177" s="104">
        <v>0</v>
      </c>
      <c r="H177" s="104">
        <v>0</v>
      </c>
      <c r="I177" s="104">
        <v>5892</v>
      </c>
      <c r="J177" s="292"/>
      <c r="K177" s="292"/>
      <c r="L177" s="292"/>
      <c r="M177" s="292"/>
    </row>
    <row r="178" spans="1:13" s="190" customFormat="1" ht="25.5" x14ac:dyDescent="0.2">
      <c r="A178" s="340" t="s">
        <v>341</v>
      </c>
      <c r="B178" s="102" t="s">
        <v>194</v>
      </c>
      <c r="C178" s="104">
        <f t="shared" si="39"/>
        <v>1926</v>
      </c>
      <c r="D178" s="104">
        <v>889</v>
      </c>
      <c r="E178" s="104">
        <f>100-100</f>
        <v>0</v>
      </c>
      <c r="F178" s="104">
        <v>0</v>
      </c>
      <c r="G178" s="104">
        <v>0</v>
      </c>
      <c r="H178" s="104">
        <v>0</v>
      </c>
      <c r="I178" s="104">
        <f>937+100</f>
        <v>1037</v>
      </c>
      <c r="J178" s="292"/>
      <c r="K178" s="292"/>
      <c r="L178" s="292"/>
      <c r="M178" s="292"/>
    </row>
    <row r="179" spans="1:13" s="190" customFormat="1" x14ac:dyDescent="0.2">
      <c r="A179" s="105"/>
      <c r="B179" s="106" t="s">
        <v>195</v>
      </c>
      <c r="C179" s="104">
        <f t="shared" si="39"/>
        <v>1926</v>
      </c>
      <c r="D179" s="104">
        <v>889</v>
      </c>
      <c r="E179" s="104">
        <f>100-100</f>
        <v>0</v>
      </c>
      <c r="F179" s="104">
        <v>0</v>
      </c>
      <c r="G179" s="104">
        <v>0</v>
      </c>
      <c r="H179" s="104">
        <v>0</v>
      </c>
      <c r="I179" s="104">
        <f>937+100</f>
        <v>1037</v>
      </c>
      <c r="J179" s="292"/>
      <c r="K179" s="292"/>
      <c r="L179" s="292"/>
      <c r="M179" s="292"/>
    </row>
    <row r="180" spans="1:13" s="344" customFormat="1" ht="38.25" x14ac:dyDescent="0.2">
      <c r="A180" s="597" t="s">
        <v>342</v>
      </c>
      <c r="B180" s="341" t="s">
        <v>194</v>
      </c>
      <c r="C180" s="342">
        <f t="shared" si="39"/>
        <v>7635.0029999999997</v>
      </c>
      <c r="D180" s="342">
        <f>D181</f>
        <v>6208.7129999999997</v>
      </c>
      <c r="E180" s="342">
        <f>E181</f>
        <v>0</v>
      </c>
      <c r="F180" s="342">
        <v>0</v>
      </c>
      <c r="G180" s="342">
        <v>0</v>
      </c>
      <c r="H180" s="342">
        <v>0</v>
      </c>
      <c r="I180" s="342">
        <f>I181</f>
        <v>1426.29</v>
      </c>
      <c r="J180" s="343"/>
      <c r="K180" s="343"/>
      <c r="L180" s="343"/>
      <c r="M180" s="343"/>
    </row>
    <row r="181" spans="1:13" s="282" customFormat="1" x14ac:dyDescent="0.2">
      <c r="A181" s="283"/>
      <c r="B181" s="284" t="s">
        <v>195</v>
      </c>
      <c r="C181" s="281">
        <f>D181+E181+F181+G181+H181+I181</f>
        <v>7635.0029999999997</v>
      </c>
      <c r="D181" s="342">
        <f>5957+251.713</f>
        <v>6208.7129999999997</v>
      </c>
      <c r="E181" s="281">
        <v>0</v>
      </c>
      <c r="F181" s="281">
        <v>0</v>
      </c>
      <c r="G181" s="281">
        <v>0</v>
      </c>
      <c r="H181" s="281">
        <v>0</v>
      </c>
      <c r="I181" s="281">
        <f>1083+343.29</f>
        <v>1426.29</v>
      </c>
      <c r="J181" s="296"/>
      <c r="K181" s="296"/>
      <c r="L181" s="296"/>
      <c r="M181" s="296"/>
    </row>
    <row r="182" spans="1:13" s="125" customFormat="1" ht="31.5" customHeight="1" x14ac:dyDescent="0.2">
      <c r="A182" s="340" t="s">
        <v>343</v>
      </c>
      <c r="B182" s="102" t="s">
        <v>194</v>
      </c>
      <c r="C182" s="104">
        <f t="shared" si="39"/>
        <v>1438</v>
      </c>
      <c r="D182" s="104">
        <v>1398</v>
      </c>
      <c r="E182" s="104">
        <v>0</v>
      </c>
      <c r="F182" s="104">
        <v>0</v>
      </c>
      <c r="G182" s="104">
        <v>0</v>
      </c>
      <c r="H182" s="104">
        <v>0</v>
      </c>
      <c r="I182" s="104">
        <v>40</v>
      </c>
      <c r="J182" s="126"/>
      <c r="K182" s="126"/>
      <c r="L182" s="126"/>
      <c r="M182" s="126"/>
    </row>
    <row r="183" spans="1:13" s="125" customFormat="1" x14ac:dyDescent="0.2">
      <c r="A183" s="105"/>
      <c r="B183" s="106" t="s">
        <v>195</v>
      </c>
      <c r="C183" s="104">
        <f t="shared" si="39"/>
        <v>1438</v>
      </c>
      <c r="D183" s="104">
        <v>1398</v>
      </c>
      <c r="E183" s="104">
        <v>0</v>
      </c>
      <c r="F183" s="104">
        <v>0</v>
      </c>
      <c r="G183" s="104">
        <v>0</v>
      </c>
      <c r="H183" s="104">
        <v>0</v>
      </c>
      <c r="I183" s="104">
        <v>40</v>
      </c>
      <c r="J183" s="126"/>
      <c r="K183" s="126"/>
      <c r="L183" s="126"/>
      <c r="M183" s="126"/>
    </row>
    <row r="184" spans="1:13" s="190" customFormat="1" ht="38.25" x14ac:dyDescent="0.2">
      <c r="A184" s="340" t="s">
        <v>2</v>
      </c>
      <c r="B184" s="102" t="s">
        <v>194</v>
      </c>
      <c r="C184" s="104">
        <f t="shared" si="39"/>
        <v>6725</v>
      </c>
      <c r="D184" s="104">
        <v>76</v>
      </c>
      <c r="E184" s="104">
        <v>0</v>
      </c>
      <c r="F184" s="104">
        <v>0</v>
      </c>
      <c r="G184" s="104">
        <v>0</v>
      </c>
      <c r="H184" s="104">
        <v>0</v>
      </c>
      <c r="I184" s="104">
        <v>6649</v>
      </c>
      <c r="J184" s="292"/>
      <c r="K184" s="294"/>
      <c r="L184" s="292"/>
      <c r="M184" s="292"/>
    </row>
    <row r="185" spans="1:13" s="190" customFormat="1" x14ac:dyDescent="0.2">
      <c r="A185" s="105"/>
      <c r="B185" s="106" t="s">
        <v>195</v>
      </c>
      <c r="C185" s="104">
        <f t="shared" si="39"/>
        <v>6725</v>
      </c>
      <c r="D185" s="104">
        <v>76</v>
      </c>
      <c r="E185" s="104">
        <v>0</v>
      </c>
      <c r="F185" s="104">
        <v>0</v>
      </c>
      <c r="G185" s="104">
        <v>0</v>
      </c>
      <c r="H185" s="104">
        <v>0</v>
      </c>
      <c r="I185" s="104">
        <v>6649</v>
      </c>
      <c r="J185" s="292"/>
      <c r="K185" s="292"/>
      <c r="L185" s="292"/>
      <c r="M185" s="292"/>
    </row>
    <row r="186" spans="1:13" s="344" customFormat="1" ht="38.25" x14ac:dyDescent="0.2">
      <c r="A186" s="597" t="s">
        <v>344</v>
      </c>
      <c r="B186" s="341" t="s">
        <v>194</v>
      </c>
      <c r="C186" s="342">
        <f t="shared" si="39"/>
        <v>6857.0029999999997</v>
      </c>
      <c r="D186" s="342">
        <f>D187</f>
        <v>1438.7929999999999</v>
      </c>
      <c r="E186" s="342">
        <f>E187</f>
        <v>0</v>
      </c>
      <c r="F186" s="342">
        <v>100</v>
      </c>
      <c r="G186" s="342">
        <v>576</v>
      </c>
      <c r="H186" s="342">
        <f>H187</f>
        <v>1850</v>
      </c>
      <c r="I186" s="342">
        <f>I187</f>
        <v>2892.21</v>
      </c>
      <c r="J186" s="343"/>
      <c r="K186" s="343"/>
      <c r="L186" s="343"/>
      <c r="M186" s="343"/>
    </row>
    <row r="187" spans="1:13" s="282" customFormat="1" x14ac:dyDescent="0.2">
      <c r="A187" s="283"/>
      <c r="B187" s="284" t="s">
        <v>195</v>
      </c>
      <c r="C187" s="281">
        <f t="shared" si="39"/>
        <v>6857.0029999999997</v>
      </c>
      <c r="D187" s="281">
        <f>1405+33.793</f>
        <v>1438.7929999999999</v>
      </c>
      <c r="E187" s="281">
        <v>0</v>
      </c>
      <c r="F187" s="281">
        <v>100</v>
      </c>
      <c r="G187" s="281">
        <v>576</v>
      </c>
      <c r="H187" s="281">
        <v>1850</v>
      </c>
      <c r="I187" s="281">
        <f>789+2103.21</f>
        <v>2892.21</v>
      </c>
      <c r="J187" s="296"/>
      <c r="K187" s="296"/>
      <c r="L187" s="296"/>
      <c r="M187" s="296"/>
    </row>
    <row r="188" spans="1:13" s="439" customFormat="1" ht="25.5" x14ac:dyDescent="0.2">
      <c r="A188" s="435" t="s">
        <v>345</v>
      </c>
      <c r="B188" s="436" t="s">
        <v>194</v>
      </c>
      <c r="C188" s="437">
        <f t="shared" si="39"/>
        <v>2518</v>
      </c>
      <c r="D188" s="437">
        <f>D189</f>
        <v>2518</v>
      </c>
      <c r="E188" s="437">
        <v>0</v>
      </c>
      <c r="F188" s="437">
        <v>0</v>
      </c>
      <c r="G188" s="437">
        <v>0</v>
      </c>
      <c r="H188" s="437">
        <v>0</v>
      </c>
      <c r="I188" s="437">
        <v>0</v>
      </c>
      <c r="J188" s="438" t="s">
        <v>507</v>
      </c>
      <c r="K188" s="438"/>
      <c r="L188" s="438"/>
      <c r="M188" s="438"/>
    </row>
    <row r="189" spans="1:13" s="125" customFormat="1" x14ac:dyDescent="0.2">
      <c r="A189" s="105"/>
      <c r="B189" s="106" t="s">
        <v>195</v>
      </c>
      <c r="C189" s="104">
        <f t="shared" si="39"/>
        <v>2518</v>
      </c>
      <c r="D189" s="104">
        <v>2518</v>
      </c>
      <c r="E189" s="104">
        <v>0</v>
      </c>
      <c r="F189" s="104">
        <v>0</v>
      </c>
      <c r="G189" s="104">
        <v>0</v>
      </c>
      <c r="H189" s="104">
        <v>0</v>
      </c>
      <c r="I189" s="104">
        <v>0</v>
      </c>
      <c r="J189" s="126"/>
      <c r="K189" s="126"/>
      <c r="L189" s="126"/>
      <c r="M189" s="126"/>
    </row>
    <row r="190" spans="1:13" s="190" customFormat="1" ht="25.5" x14ac:dyDescent="0.2">
      <c r="A190" s="340" t="s">
        <v>519</v>
      </c>
      <c r="B190" s="102" t="s">
        <v>194</v>
      </c>
      <c r="C190" s="104">
        <f t="shared" si="39"/>
        <v>4411</v>
      </c>
      <c r="D190" s="104">
        <v>481</v>
      </c>
      <c r="E190" s="104">
        <f>700-700</f>
        <v>0</v>
      </c>
      <c r="F190" s="104">
        <v>0</v>
      </c>
      <c r="G190" s="104">
        <v>0</v>
      </c>
      <c r="H190" s="104">
        <v>0</v>
      </c>
      <c r="I190" s="104">
        <v>3930</v>
      </c>
      <c r="J190" s="292"/>
      <c r="K190" s="292"/>
      <c r="L190" s="292"/>
      <c r="M190" s="292"/>
    </row>
    <row r="191" spans="1:13" s="190" customFormat="1" x14ac:dyDescent="0.2">
      <c r="A191" s="105"/>
      <c r="B191" s="106" t="s">
        <v>195</v>
      </c>
      <c r="C191" s="104">
        <f t="shared" si="39"/>
        <v>4411</v>
      </c>
      <c r="D191" s="104">
        <v>481</v>
      </c>
      <c r="E191" s="104">
        <f>700-700</f>
        <v>0</v>
      </c>
      <c r="F191" s="104">
        <v>0</v>
      </c>
      <c r="G191" s="104">
        <v>0</v>
      </c>
      <c r="H191" s="104">
        <v>0</v>
      </c>
      <c r="I191" s="104">
        <v>3930</v>
      </c>
      <c r="J191" s="292"/>
      <c r="K191" s="292"/>
      <c r="L191" s="292"/>
      <c r="M191" s="292"/>
    </row>
    <row r="192" spans="1:13" s="344" customFormat="1" ht="25.5" x14ac:dyDescent="0.2">
      <c r="A192" s="597" t="s">
        <v>520</v>
      </c>
      <c r="B192" s="341" t="s">
        <v>194</v>
      </c>
      <c r="C192" s="342">
        <f t="shared" si="39"/>
        <v>578</v>
      </c>
      <c r="D192" s="342">
        <v>115</v>
      </c>
      <c r="E192" s="342">
        <v>0</v>
      </c>
      <c r="F192" s="342">
        <v>0</v>
      </c>
      <c r="G192" s="342">
        <v>0</v>
      </c>
      <c r="H192" s="342">
        <v>0</v>
      </c>
      <c r="I192" s="342">
        <f>I193</f>
        <v>463</v>
      </c>
      <c r="J192" s="343"/>
      <c r="K192" s="343"/>
      <c r="L192" s="343"/>
      <c r="M192" s="343"/>
    </row>
    <row r="193" spans="1:13" s="282" customFormat="1" x14ac:dyDescent="0.2">
      <c r="A193" s="283"/>
      <c r="B193" s="284" t="s">
        <v>195</v>
      </c>
      <c r="C193" s="281">
        <f t="shared" si="39"/>
        <v>578</v>
      </c>
      <c r="D193" s="281">
        <v>115</v>
      </c>
      <c r="E193" s="281">
        <v>0</v>
      </c>
      <c r="F193" s="281">
        <v>0</v>
      </c>
      <c r="G193" s="281">
        <v>0</v>
      </c>
      <c r="H193" s="281">
        <v>0</v>
      </c>
      <c r="I193" s="281">
        <v>463</v>
      </c>
      <c r="J193" s="296"/>
      <c r="K193" s="296"/>
      <c r="L193" s="296"/>
      <c r="M193" s="296"/>
    </row>
    <row r="194" spans="1:13" s="344" customFormat="1" ht="25.5" x14ac:dyDescent="0.2">
      <c r="A194" s="597" t="s">
        <v>521</v>
      </c>
      <c r="B194" s="341" t="s">
        <v>194</v>
      </c>
      <c r="C194" s="342">
        <f t="shared" si="39"/>
        <v>437</v>
      </c>
      <c r="D194" s="342">
        <f>D195</f>
        <v>373</v>
      </c>
      <c r="E194" s="342">
        <f>E195</f>
        <v>64</v>
      </c>
      <c r="F194" s="342">
        <v>0</v>
      </c>
      <c r="G194" s="342">
        <v>0</v>
      </c>
      <c r="H194" s="342">
        <v>0</v>
      </c>
      <c r="I194" s="342">
        <f>I195</f>
        <v>0</v>
      </c>
      <c r="J194" s="343"/>
      <c r="K194" s="343"/>
      <c r="L194" s="343"/>
      <c r="M194" s="343"/>
    </row>
    <row r="195" spans="1:13" s="344" customFormat="1" x14ac:dyDescent="0.2">
      <c r="A195" s="460"/>
      <c r="B195" s="461" t="s">
        <v>195</v>
      </c>
      <c r="C195" s="342">
        <f t="shared" si="39"/>
        <v>437</v>
      </c>
      <c r="D195" s="342">
        <v>373</v>
      </c>
      <c r="E195" s="342">
        <v>64</v>
      </c>
      <c r="F195" s="342">
        <v>0</v>
      </c>
      <c r="G195" s="342">
        <v>0</v>
      </c>
      <c r="H195" s="342">
        <v>0</v>
      </c>
      <c r="I195" s="342">
        <v>0</v>
      </c>
      <c r="J195" s="343"/>
      <c r="K195" s="343"/>
      <c r="L195" s="343"/>
      <c r="M195" s="343"/>
    </row>
    <row r="196" spans="1:13" s="352" customFormat="1" ht="27.75" customHeight="1" x14ac:dyDescent="0.2">
      <c r="A196" s="349" t="s">
        <v>522</v>
      </c>
      <c r="B196" s="350" t="s">
        <v>194</v>
      </c>
      <c r="C196" s="345">
        <f t="shared" si="39"/>
        <v>7943</v>
      </c>
      <c r="D196" s="345">
        <f>D197</f>
        <v>4416</v>
      </c>
      <c r="E196" s="345">
        <v>3527</v>
      </c>
      <c r="F196" s="345">
        <v>0</v>
      </c>
      <c r="G196" s="345">
        <v>0</v>
      </c>
      <c r="H196" s="345">
        <v>0</v>
      </c>
      <c r="I196" s="345">
        <v>0</v>
      </c>
      <c r="J196" s="351"/>
      <c r="K196" s="351"/>
      <c r="L196" s="351"/>
      <c r="M196" s="351"/>
    </row>
    <row r="197" spans="1:13" s="209" customFormat="1" x14ac:dyDescent="0.2">
      <c r="A197" s="99"/>
      <c r="B197" s="29" t="s">
        <v>195</v>
      </c>
      <c r="C197" s="87">
        <f>D197+E197+F197+G197+H197+I197</f>
        <v>7943</v>
      </c>
      <c r="D197" s="87">
        <v>4416</v>
      </c>
      <c r="E197" s="87">
        <f>93+1125.36+191.28</f>
        <v>1409.6399999999999</v>
      </c>
      <c r="F197" s="87">
        <f>3434-1125.36-191.28</f>
        <v>2117.36</v>
      </c>
      <c r="G197" s="87">
        <v>0</v>
      </c>
      <c r="H197" s="87">
        <v>0</v>
      </c>
      <c r="I197" s="87">
        <v>0</v>
      </c>
      <c r="J197" s="295"/>
      <c r="K197" s="295"/>
      <c r="L197" s="295"/>
      <c r="M197" s="295"/>
    </row>
    <row r="198" spans="1:13" s="344" customFormat="1" ht="25.5" x14ac:dyDescent="0.2">
      <c r="A198" s="597" t="s">
        <v>523</v>
      </c>
      <c r="B198" s="341" t="s">
        <v>194</v>
      </c>
      <c r="C198" s="342">
        <f t="shared" si="39"/>
        <v>9706.9979999999996</v>
      </c>
      <c r="D198" s="342">
        <f>D199</f>
        <v>2287.1280000000002</v>
      </c>
      <c r="E198" s="342">
        <f>E199</f>
        <v>700</v>
      </c>
      <c r="F198" s="342">
        <v>100</v>
      </c>
      <c r="G198" s="281">
        <v>1667.87</v>
      </c>
      <c r="H198" s="342">
        <v>1000</v>
      </c>
      <c r="I198" s="342">
        <f>I199</f>
        <v>3952</v>
      </c>
      <c r="J198" s="343"/>
      <c r="K198" s="343"/>
      <c r="L198" s="343"/>
      <c r="M198" s="343"/>
    </row>
    <row r="199" spans="1:13" s="282" customFormat="1" x14ac:dyDescent="0.2">
      <c r="A199" s="283"/>
      <c r="B199" s="284" t="s">
        <v>195</v>
      </c>
      <c r="C199" s="281">
        <f t="shared" si="39"/>
        <v>9706.9979999999996</v>
      </c>
      <c r="D199" s="281">
        <f>2277+10.128</f>
        <v>2287.1280000000002</v>
      </c>
      <c r="E199" s="281">
        <v>700</v>
      </c>
      <c r="F199" s="281">
        <v>100</v>
      </c>
      <c r="G199" s="281">
        <v>1667.87</v>
      </c>
      <c r="H199" s="281">
        <v>1000</v>
      </c>
      <c r="I199" s="281">
        <v>3952</v>
      </c>
      <c r="J199" s="296"/>
      <c r="K199" s="296"/>
      <c r="L199" s="296"/>
      <c r="M199" s="296"/>
    </row>
    <row r="200" spans="1:13" s="282" customFormat="1" ht="38.25" x14ac:dyDescent="0.2">
      <c r="A200" s="279" t="s">
        <v>524</v>
      </c>
      <c r="B200" s="280" t="s">
        <v>194</v>
      </c>
      <c r="C200" s="281">
        <f t="shared" si="39"/>
        <v>19907</v>
      </c>
      <c r="D200" s="281">
        <f>D201</f>
        <v>2195</v>
      </c>
      <c r="E200" s="281">
        <f>E201</f>
        <v>0</v>
      </c>
      <c r="F200" s="281">
        <f>200+80</f>
        <v>280</v>
      </c>
      <c r="G200" s="281">
        <v>2000</v>
      </c>
      <c r="H200" s="281">
        <v>1000</v>
      </c>
      <c r="I200" s="281">
        <f>I201</f>
        <v>14432</v>
      </c>
      <c r="J200" s="296"/>
      <c r="K200" s="296"/>
      <c r="L200" s="296"/>
      <c r="M200" s="296"/>
    </row>
    <row r="201" spans="1:13" s="282" customFormat="1" x14ac:dyDescent="0.2">
      <c r="A201" s="283"/>
      <c r="B201" s="284" t="s">
        <v>195</v>
      </c>
      <c r="C201" s="281">
        <f t="shared" si="39"/>
        <v>19907</v>
      </c>
      <c r="D201" s="281">
        <v>2195</v>
      </c>
      <c r="E201" s="281">
        <v>0</v>
      </c>
      <c r="F201" s="281">
        <f>200+80</f>
        <v>280</v>
      </c>
      <c r="G201" s="281">
        <v>2000</v>
      </c>
      <c r="H201" s="281">
        <v>1000</v>
      </c>
      <c r="I201" s="281">
        <v>14432</v>
      </c>
      <c r="J201" s="296"/>
      <c r="K201" s="296"/>
      <c r="L201" s="296"/>
      <c r="M201" s="296"/>
    </row>
    <row r="202" spans="1:13" s="190" customFormat="1" ht="25.5" x14ac:dyDescent="0.2">
      <c r="A202" s="188" t="s">
        <v>525</v>
      </c>
      <c r="B202" s="102" t="s">
        <v>194</v>
      </c>
      <c r="C202" s="104">
        <f t="shared" si="39"/>
        <v>3123</v>
      </c>
      <c r="D202" s="104">
        <v>841</v>
      </c>
      <c r="E202" s="104">
        <v>0</v>
      </c>
      <c r="F202" s="104">
        <v>0</v>
      </c>
      <c r="G202" s="104">
        <v>0</v>
      </c>
      <c r="H202" s="104">
        <v>0</v>
      </c>
      <c r="I202" s="104">
        <v>2282</v>
      </c>
      <c r="J202" s="292"/>
      <c r="K202" s="292"/>
      <c r="L202" s="292"/>
      <c r="M202" s="292"/>
    </row>
    <row r="203" spans="1:13" s="190" customFormat="1" x14ac:dyDescent="0.2">
      <c r="A203" s="105"/>
      <c r="B203" s="106" t="s">
        <v>195</v>
      </c>
      <c r="C203" s="104">
        <f t="shared" si="39"/>
        <v>3123</v>
      </c>
      <c r="D203" s="104">
        <v>841</v>
      </c>
      <c r="E203" s="104">
        <v>0</v>
      </c>
      <c r="F203" s="104">
        <v>0</v>
      </c>
      <c r="G203" s="104">
        <v>0</v>
      </c>
      <c r="H203" s="104">
        <v>0</v>
      </c>
      <c r="I203" s="104">
        <v>2282</v>
      </c>
      <c r="J203" s="292"/>
      <c r="K203" s="292"/>
      <c r="L203" s="292"/>
      <c r="M203" s="292"/>
    </row>
    <row r="204" spans="1:13" s="344" customFormat="1" ht="25.5" x14ac:dyDescent="0.2">
      <c r="A204" s="459" t="s">
        <v>526</v>
      </c>
      <c r="B204" s="341" t="s">
        <v>194</v>
      </c>
      <c r="C204" s="342">
        <f t="shared" si="39"/>
        <v>1150</v>
      </c>
      <c r="D204" s="342">
        <f>D205</f>
        <v>566</v>
      </c>
      <c r="E204" s="342">
        <f>E205</f>
        <v>380</v>
      </c>
      <c r="F204" s="342">
        <f>F205</f>
        <v>204</v>
      </c>
      <c r="G204" s="342">
        <v>0</v>
      </c>
      <c r="H204" s="342">
        <v>0</v>
      </c>
      <c r="I204" s="342">
        <v>0</v>
      </c>
      <c r="J204" s="343"/>
      <c r="K204" s="343"/>
      <c r="L204" s="343"/>
      <c r="M204" s="343"/>
    </row>
    <row r="205" spans="1:13" s="344" customFormat="1" x14ac:dyDescent="0.2">
      <c r="A205" s="460"/>
      <c r="B205" s="461" t="s">
        <v>195</v>
      </c>
      <c r="C205" s="342">
        <f t="shared" si="39"/>
        <v>1150</v>
      </c>
      <c r="D205" s="342">
        <v>566</v>
      </c>
      <c r="E205" s="342">
        <v>380</v>
      </c>
      <c r="F205" s="342">
        <v>204</v>
      </c>
      <c r="G205" s="342">
        <v>0</v>
      </c>
      <c r="H205" s="342">
        <v>0</v>
      </c>
      <c r="I205" s="342">
        <v>0</v>
      </c>
      <c r="J205" s="343"/>
      <c r="K205" s="343"/>
      <c r="L205" s="343"/>
      <c r="M205" s="343"/>
    </row>
    <row r="206" spans="1:13" s="210" customFormat="1" ht="25.5" x14ac:dyDescent="0.2">
      <c r="A206" s="265" t="s">
        <v>527</v>
      </c>
      <c r="B206" s="266" t="s">
        <v>194</v>
      </c>
      <c r="C206" s="267">
        <f>D206+E206+F206+G206+H206+I206</f>
        <v>5016.4400000000005</v>
      </c>
      <c r="D206" s="267">
        <f t="shared" ref="D206:I206" si="45">D207</f>
        <v>2870.55</v>
      </c>
      <c r="E206" s="267">
        <f>E207</f>
        <v>300</v>
      </c>
      <c r="F206" s="267">
        <f t="shared" si="45"/>
        <v>0</v>
      </c>
      <c r="G206" s="267">
        <f t="shared" si="45"/>
        <v>0</v>
      </c>
      <c r="H206" s="267">
        <f t="shared" si="45"/>
        <v>0</v>
      </c>
      <c r="I206" s="267">
        <f t="shared" si="45"/>
        <v>1845.89</v>
      </c>
      <c r="J206" s="272"/>
      <c r="K206" s="272"/>
      <c r="L206" s="272"/>
      <c r="M206" s="272"/>
    </row>
    <row r="207" spans="1:13" s="210" customFormat="1" x14ac:dyDescent="0.2">
      <c r="A207" s="268"/>
      <c r="B207" s="269" t="s">
        <v>195</v>
      </c>
      <c r="C207" s="267">
        <f>D207+E207+F207+G207+H207+I207</f>
        <v>5016.4400000000005</v>
      </c>
      <c r="D207" s="267">
        <f>16.44+2854.11</f>
        <v>2870.55</v>
      </c>
      <c r="E207" s="267">
        <v>300</v>
      </c>
      <c r="F207" s="267">
        <v>0</v>
      </c>
      <c r="G207" s="267">
        <v>0</v>
      </c>
      <c r="H207" s="267">
        <v>0</v>
      </c>
      <c r="I207" s="267">
        <v>1845.89</v>
      </c>
      <c r="J207" s="272"/>
      <c r="K207" s="272"/>
      <c r="L207" s="272"/>
      <c r="M207" s="272"/>
    </row>
    <row r="208" spans="1:13" s="210" customFormat="1" ht="25.5" x14ac:dyDescent="0.2">
      <c r="A208" s="389" t="s">
        <v>528</v>
      </c>
      <c r="B208" s="360" t="s">
        <v>194</v>
      </c>
      <c r="C208" s="361">
        <f>D208+E208+F208+G208+H208+I208</f>
        <v>402</v>
      </c>
      <c r="D208" s="361">
        <f>D209</f>
        <v>275</v>
      </c>
      <c r="E208" s="361">
        <f>E209</f>
        <v>0</v>
      </c>
      <c r="F208" s="361">
        <v>0</v>
      </c>
      <c r="G208" s="361">
        <v>0</v>
      </c>
      <c r="H208" s="361">
        <v>0</v>
      </c>
      <c r="I208" s="361">
        <v>127</v>
      </c>
      <c r="J208" s="272"/>
      <c r="K208" s="272"/>
      <c r="L208" s="272"/>
      <c r="M208" s="272"/>
    </row>
    <row r="209" spans="1:13" s="210" customFormat="1" x14ac:dyDescent="0.2">
      <c r="A209" s="268"/>
      <c r="B209" s="269" t="s">
        <v>195</v>
      </c>
      <c r="C209" s="267">
        <v>402</v>
      </c>
      <c r="D209" s="267">
        <v>275</v>
      </c>
      <c r="E209" s="267">
        <v>0</v>
      </c>
      <c r="F209" s="267">
        <v>0</v>
      </c>
      <c r="G209" s="267">
        <v>0</v>
      </c>
      <c r="H209" s="267">
        <v>0</v>
      </c>
      <c r="I209" s="267">
        <v>127</v>
      </c>
      <c r="J209" s="272"/>
      <c r="K209" s="272"/>
      <c r="L209" s="272"/>
      <c r="M209" s="272"/>
    </row>
    <row r="210" spans="1:13" s="210" customFormat="1" ht="25.5" x14ac:dyDescent="0.2">
      <c r="A210" s="597" t="s">
        <v>529</v>
      </c>
      <c r="B210" s="341" t="s">
        <v>194</v>
      </c>
      <c r="C210" s="342">
        <f t="shared" ref="C210:C225" si="46">D210+E210+F210+G210+H210+I210</f>
        <v>3546.82</v>
      </c>
      <c r="D210" s="342">
        <f>D211</f>
        <v>1572</v>
      </c>
      <c r="E210" s="107">
        <f>96+589.82</f>
        <v>685.82</v>
      </c>
      <c r="F210" s="132">
        <v>1289</v>
      </c>
      <c r="G210" s="390">
        <v>0</v>
      </c>
      <c r="H210" s="390">
        <v>0</v>
      </c>
      <c r="I210" s="390">
        <v>0</v>
      </c>
      <c r="J210" s="272"/>
      <c r="K210" s="272"/>
      <c r="L210" s="272"/>
      <c r="M210" s="272"/>
    </row>
    <row r="211" spans="1:13" s="210" customFormat="1" x14ac:dyDescent="0.2">
      <c r="A211" s="105"/>
      <c r="B211" s="106" t="s">
        <v>195</v>
      </c>
      <c r="C211" s="103">
        <f t="shared" si="46"/>
        <v>3546.82</v>
      </c>
      <c r="D211" s="103">
        <v>1572</v>
      </c>
      <c r="E211" s="107">
        <f>96+589.82</f>
        <v>685.82</v>
      </c>
      <c r="F211" s="132">
        <v>1289</v>
      </c>
      <c r="G211" s="132">
        <v>0</v>
      </c>
      <c r="H211" s="132">
        <v>0</v>
      </c>
      <c r="I211" s="132">
        <v>0</v>
      </c>
      <c r="J211" s="272"/>
      <c r="K211" s="272"/>
      <c r="L211" s="272"/>
      <c r="M211" s="272"/>
    </row>
    <row r="212" spans="1:13" s="344" customFormat="1" ht="25.5" x14ac:dyDescent="0.2">
      <c r="A212" s="597" t="s">
        <v>530</v>
      </c>
      <c r="B212" s="341" t="s">
        <v>194</v>
      </c>
      <c r="C212" s="342">
        <f t="shared" si="46"/>
        <v>2797</v>
      </c>
      <c r="D212" s="342">
        <f>D213</f>
        <v>32</v>
      </c>
      <c r="E212" s="342">
        <v>2765</v>
      </c>
      <c r="F212" s="342">
        <v>0</v>
      </c>
      <c r="G212" s="342">
        <v>0</v>
      </c>
      <c r="H212" s="342">
        <v>0</v>
      </c>
      <c r="I212" s="342">
        <v>0</v>
      </c>
    </row>
    <row r="213" spans="1:13" s="125" customFormat="1" x14ac:dyDescent="0.2">
      <c r="A213" s="105"/>
      <c r="B213" s="106" t="s">
        <v>195</v>
      </c>
      <c r="C213" s="103">
        <f t="shared" si="46"/>
        <v>2797</v>
      </c>
      <c r="D213" s="103">
        <v>32</v>
      </c>
      <c r="E213" s="104">
        <f>231+1278.47-1278.47</f>
        <v>231</v>
      </c>
      <c r="F213" s="103">
        <f>2534-1278.47+1278.47</f>
        <v>2534</v>
      </c>
      <c r="G213" s="103">
        <v>0</v>
      </c>
      <c r="H213" s="103">
        <v>0</v>
      </c>
      <c r="I213" s="103">
        <v>0</v>
      </c>
    </row>
    <row r="214" spans="1:13" s="344" customFormat="1" ht="25.5" x14ac:dyDescent="0.2">
      <c r="A214" s="597" t="s">
        <v>531</v>
      </c>
      <c r="B214" s="341" t="s">
        <v>194</v>
      </c>
      <c r="C214" s="342">
        <f t="shared" si="46"/>
        <v>4492</v>
      </c>
      <c r="D214" s="342">
        <f>D215</f>
        <v>70</v>
      </c>
      <c r="E214" s="342">
        <v>4422</v>
      </c>
      <c r="F214" s="342">
        <v>0</v>
      </c>
      <c r="G214" s="342">
        <v>0</v>
      </c>
      <c r="H214" s="342">
        <v>0</v>
      </c>
      <c r="I214" s="342">
        <v>0</v>
      </c>
    </row>
    <row r="215" spans="1:13" s="125" customFormat="1" x14ac:dyDescent="0.2">
      <c r="A215" s="105"/>
      <c r="B215" s="106" t="s">
        <v>195</v>
      </c>
      <c r="C215" s="103">
        <f t="shared" si="46"/>
        <v>4492</v>
      </c>
      <c r="D215" s="103">
        <v>70</v>
      </c>
      <c r="E215" s="104">
        <f>144+3110-3110</f>
        <v>144</v>
      </c>
      <c r="F215" s="103">
        <f>4278-3110+3110</f>
        <v>4278</v>
      </c>
      <c r="G215" s="103">
        <v>0</v>
      </c>
      <c r="H215" s="103">
        <v>0</v>
      </c>
      <c r="I215" s="103">
        <v>0</v>
      </c>
    </row>
    <row r="216" spans="1:13" s="344" customFormat="1" ht="27" customHeight="1" x14ac:dyDescent="0.2">
      <c r="A216" s="597" t="s">
        <v>532</v>
      </c>
      <c r="B216" s="341" t="s">
        <v>194</v>
      </c>
      <c r="C216" s="342">
        <f t="shared" si="46"/>
        <v>14779</v>
      </c>
      <c r="D216" s="342">
        <f>D217</f>
        <v>47</v>
      </c>
      <c r="E216" s="342">
        <v>14732</v>
      </c>
      <c r="F216" s="342">
        <v>0</v>
      </c>
      <c r="G216" s="342">
        <v>0</v>
      </c>
      <c r="H216" s="342">
        <v>0</v>
      </c>
      <c r="I216" s="342">
        <v>0</v>
      </c>
    </row>
    <row r="217" spans="1:13" s="125" customFormat="1" x14ac:dyDescent="0.2">
      <c r="A217" s="105"/>
      <c r="B217" s="106" t="s">
        <v>195</v>
      </c>
      <c r="C217" s="103">
        <f t="shared" si="46"/>
        <v>14779</v>
      </c>
      <c r="D217" s="103">
        <v>47</v>
      </c>
      <c r="E217" s="104">
        <f>176+10000-8000</f>
        <v>2176</v>
      </c>
      <c r="F217" s="103">
        <f>14556-10000+8000</f>
        <v>12556</v>
      </c>
      <c r="G217" s="103">
        <v>0</v>
      </c>
      <c r="H217" s="103">
        <v>0</v>
      </c>
      <c r="I217" s="103">
        <v>0</v>
      </c>
    </row>
    <row r="218" spans="1:13" s="344" customFormat="1" ht="25.5" x14ac:dyDescent="0.2">
      <c r="A218" s="597" t="s">
        <v>533</v>
      </c>
      <c r="B218" s="341" t="s">
        <v>194</v>
      </c>
      <c r="C218" s="342">
        <f t="shared" si="46"/>
        <v>12352</v>
      </c>
      <c r="D218" s="342">
        <f>D219</f>
        <v>0</v>
      </c>
      <c r="E218" s="342">
        <v>12352</v>
      </c>
      <c r="F218" s="342">
        <v>0</v>
      </c>
      <c r="G218" s="103">
        <v>0</v>
      </c>
      <c r="H218" s="342">
        <v>0</v>
      </c>
      <c r="I218" s="342">
        <v>0</v>
      </c>
    </row>
    <row r="219" spans="1:13" s="125" customFormat="1" x14ac:dyDescent="0.2">
      <c r="A219" s="105"/>
      <c r="B219" s="106" t="s">
        <v>195</v>
      </c>
      <c r="C219" s="103">
        <f t="shared" si="46"/>
        <v>12352</v>
      </c>
      <c r="D219" s="103">
        <v>0</v>
      </c>
      <c r="E219" s="104">
        <f>468+2000-2000</f>
        <v>468</v>
      </c>
      <c r="F219" s="103">
        <v>5942</v>
      </c>
      <c r="G219" s="103">
        <f>5942-2000+2000</f>
        <v>5942</v>
      </c>
      <c r="H219" s="103">
        <v>0</v>
      </c>
      <c r="I219" s="103">
        <v>0</v>
      </c>
    </row>
    <row r="220" spans="1:13" s="344" customFormat="1" ht="25.5" x14ac:dyDescent="0.2">
      <c r="A220" s="597" t="s">
        <v>534</v>
      </c>
      <c r="B220" s="341" t="s">
        <v>194</v>
      </c>
      <c r="C220" s="342">
        <f t="shared" si="46"/>
        <v>10111</v>
      </c>
      <c r="D220" s="342">
        <v>0</v>
      </c>
      <c r="E220" s="342">
        <v>10111</v>
      </c>
      <c r="F220" s="342">
        <v>0</v>
      </c>
      <c r="G220" s="342">
        <v>0</v>
      </c>
      <c r="H220" s="342">
        <v>0</v>
      </c>
      <c r="I220" s="342">
        <v>0</v>
      </c>
    </row>
    <row r="221" spans="1:13" s="125" customFormat="1" x14ac:dyDescent="0.2">
      <c r="A221" s="105"/>
      <c r="B221" s="106" t="s">
        <v>195</v>
      </c>
      <c r="C221" s="103">
        <f t="shared" si="46"/>
        <v>10111</v>
      </c>
      <c r="D221" s="103">
        <v>0</v>
      </c>
      <c r="E221" s="104">
        <f>132+6797-5606.43</f>
        <v>1322.5699999999997</v>
      </c>
      <c r="F221" s="103">
        <f>4989.5-1807.5+5606.43</f>
        <v>8788.43</v>
      </c>
      <c r="G221" s="103">
        <v>0</v>
      </c>
      <c r="H221" s="103">
        <v>0</v>
      </c>
      <c r="I221" s="103">
        <v>0</v>
      </c>
    </row>
    <row r="222" spans="1:13" s="344" customFormat="1" ht="25.5" x14ac:dyDescent="0.2">
      <c r="A222" s="597" t="s">
        <v>535</v>
      </c>
      <c r="B222" s="341" t="s">
        <v>194</v>
      </c>
      <c r="C222" s="342">
        <f t="shared" si="46"/>
        <v>5404</v>
      </c>
      <c r="D222" s="342">
        <f>D223</f>
        <v>18</v>
      </c>
      <c r="E222" s="342">
        <v>5386</v>
      </c>
      <c r="F222" s="342">
        <v>0</v>
      </c>
      <c r="G222" s="342">
        <v>0</v>
      </c>
      <c r="H222" s="342">
        <v>0</v>
      </c>
      <c r="I222" s="342">
        <v>0</v>
      </c>
    </row>
    <row r="223" spans="1:13" s="125" customFormat="1" x14ac:dyDescent="0.2">
      <c r="A223" s="105"/>
      <c r="B223" s="106" t="s">
        <v>195</v>
      </c>
      <c r="C223" s="103">
        <f t="shared" si="46"/>
        <v>5404</v>
      </c>
      <c r="D223" s="103">
        <v>18</v>
      </c>
      <c r="E223" s="104">
        <f>411+3545-2045</f>
        <v>1911</v>
      </c>
      <c r="F223" s="103">
        <f>4975-3545+2045</f>
        <v>3475</v>
      </c>
      <c r="G223" s="103">
        <v>0</v>
      </c>
      <c r="H223" s="103">
        <v>0</v>
      </c>
      <c r="I223" s="103">
        <v>0</v>
      </c>
    </row>
    <row r="224" spans="1:13" s="344" customFormat="1" ht="25.5" x14ac:dyDescent="0.2">
      <c r="A224" s="597" t="s">
        <v>536</v>
      </c>
      <c r="B224" s="341" t="s">
        <v>194</v>
      </c>
      <c r="C224" s="342">
        <f t="shared" si="46"/>
        <v>15984.89</v>
      </c>
      <c r="D224" s="342">
        <f>D225</f>
        <v>0</v>
      </c>
      <c r="E224" s="342">
        <v>15984.89</v>
      </c>
      <c r="F224" s="103">
        <v>0</v>
      </c>
      <c r="G224" s="342">
        <v>0</v>
      </c>
      <c r="H224" s="342">
        <v>0</v>
      </c>
      <c r="I224" s="342">
        <v>0</v>
      </c>
    </row>
    <row r="225" spans="1:13" s="125" customFormat="1" x14ac:dyDescent="0.2">
      <c r="A225" s="105"/>
      <c r="B225" s="106" t="s">
        <v>195</v>
      </c>
      <c r="C225" s="103">
        <f t="shared" si="46"/>
        <v>15984.89</v>
      </c>
      <c r="D225" s="103">
        <v>0</v>
      </c>
      <c r="E225" s="104">
        <f>154+54.62+4945.38-4945.38</f>
        <v>208.61999999999989</v>
      </c>
      <c r="F225" s="103">
        <f>15830.89-54.62</f>
        <v>15776.269999999999</v>
      </c>
      <c r="G225" s="103">
        <v>0</v>
      </c>
      <c r="H225" s="103">
        <v>0</v>
      </c>
      <c r="I225" s="103">
        <v>0</v>
      </c>
    </row>
    <row r="226" spans="1:13" s="338" customFormat="1" ht="18" customHeight="1" x14ac:dyDescent="0.2">
      <c r="A226" s="672" t="s">
        <v>537</v>
      </c>
      <c r="B226" s="346" t="s">
        <v>194</v>
      </c>
      <c r="C226" s="337">
        <f>D226+E226+F226+G226+H226+I226</f>
        <v>5267</v>
      </c>
      <c r="D226" s="337">
        <f>D227</f>
        <v>723</v>
      </c>
      <c r="E226" s="337">
        <f>5267-723</f>
        <v>4544</v>
      </c>
      <c r="F226" s="337">
        <v>0</v>
      </c>
      <c r="G226" s="337">
        <v>0</v>
      </c>
      <c r="H226" s="337">
        <v>0</v>
      </c>
      <c r="I226" s="337">
        <v>0</v>
      </c>
    </row>
    <row r="227" spans="1:13" s="127" customFormat="1" x14ac:dyDescent="0.2">
      <c r="A227" s="681"/>
      <c r="B227" s="158" t="s">
        <v>195</v>
      </c>
      <c r="C227" s="98">
        <f>D227+E227+F227+G227+H227+I227</f>
        <v>5267</v>
      </c>
      <c r="D227" s="98">
        <v>723</v>
      </c>
      <c r="E227" s="98">
        <v>900</v>
      </c>
      <c r="F227" s="98">
        <v>3644</v>
      </c>
      <c r="G227" s="98">
        <v>0</v>
      </c>
      <c r="H227" s="98">
        <v>0</v>
      </c>
      <c r="I227" s="98">
        <v>0</v>
      </c>
    </row>
    <row r="228" spans="1:13" s="354" customFormat="1" ht="18.75" customHeight="1" x14ac:dyDescent="0.2">
      <c r="A228" s="695" t="s">
        <v>538</v>
      </c>
      <c r="B228" s="353" t="s">
        <v>194</v>
      </c>
      <c r="C228" s="347">
        <f>D228+E228+F228+G228+H228+I228</f>
        <v>24332</v>
      </c>
      <c r="D228" s="347">
        <v>0</v>
      </c>
      <c r="E228" s="347">
        <v>24332</v>
      </c>
      <c r="F228" s="347">
        <v>0</v>
      </c>
      <c r="G228" s="347">
        <v>0</v>
      </c>
      <c r="H228" s="347">
        <v>0</v>
      </c>
      <c r="I228" s="347">
        <v>0</v>
      </c>
    </row>
    <row r="229" spans="1:13" s="354" customFormat="1" ht="24" customHeight="1" x14ac:dyDescent="0.2">
      <c r="A229" s="696"/>
      <c r="B229" s="355" t="s">
        <v>195</v>
      </c>
      <c r="C229" s="347">
        <f>D229+E229+F229+G229+H229+I229</f>
        <v>24332</v>
      </c>
      <c r="D229" s="347">
        <v>0</v>
      </c>
      <c r="E229" s="347">
        <v>5000</v>
      </c>
      <c r="F229" s="347">
        <v>19332</v>
      </c>
      <c r="G229" s="347">
        <v>0</v>
      </c>
      <c r="H229" s="347">
        <v>0</v>
      </c>
      <c r="I229" s="347">
        <v>0</v>
      </c>
    </row>
    <row r="230" spans="1:13" x14ac:dyDescent="0.2">
      <c r="A230" s="663" t="s">
        <v>206</v>
      </c>
      <c r="B230" s="665"/>
      <c r="C230" s="665"/>
      <c r="D230" s="665"/>
      <c r="E230" s="665"/>
      <c r="F230" s="665"/>
      <c r="G230" s="665"/>
      <c r="H230" s="665"/>
      <c r="I230" s="666"/>
      <c r="J230" s="12"/>
      <c r="K230" s="48"/>
      <c r="L230" s="12"/>
      <c r="M230" s="12"/>
    </row>
    <row r="231" spans="1:13" x14ac:dyDescent="0.2">
      <c r="A231" s="688" t="s">
        <v>197</v>
      </c>
      <c r="B231" s="689"/>
      <c r="C231" s="689"/>
      <c r="D231" s="689"/>
      <c r="E231" s="689"/>
      <c r="F231" s="689"/>
      <c r="G231" s="689"/>
      <c r="H231" s="689"/>
      <c r="I231" s="690"/>
      <c r="J231" s="12"/>
      <c r="K231" s="12"/>
      <c r="L231" s="12"/>
      <c r="M231" s="12"/>
    </row>
    <row r="232" spans="1:13" x14ac:dyDescent="0.2">
      <c r="A232" s="114" t="s">
        <v>204</v>
      </c>
      <c r="B232" s="111" t="s">
        <v>194</v>
      </c>
      <c r="C232" s="103">
        <f t="shared" ref="C232:C251" si="47">D232+E232+F232+G232+H232+I232</f>
        <v>335712.27</v>
      </c>
      <c r="D232" s="104">
        <f t="shared" ref="D232:I233" si="48">D234+D244</f>
        <v>435.4</v>
      </c>
      <c r="E232" s="104">
        <f t="shared" si="48"/>
        <v>97856.43</v>
      </c>
      <c r="F232" s="104">
        <f t="shared" si="48"/>
        <v>126996.44</v>
      </c>
      <c r="G232" s="104">
        <f t="shared" si="48"/>
        <v>79874</v>
      </c>
      <c r="H232" s="104">
        <f t="shared" si="48"/>
        <v>30549</v>
      </c>
      <c r="I232" s="104">
        <f t="shared" si="48"/>
        <v>1</v>
      </c>
      <c r="J232" s="12"/>
      <c r="K232" s="12"/>
      <c r="L232" s="12"/>
      <c r="M232" s="12"/>
    </row>
    <row r="233" spans="1:13" x14ac:dyDescent="0.2">
      <c r="A233" s="114"/>
      <c r="B233" s="111" t="s">
        <v>195</v>
      </c>
      <c r="C233" s="103">
        <f t="shared" si="47"/>
        <v>335712.27</v>
      </c>
      <c r="D233" s="104">
        <f t="shared" si="48"/>
        <v>435.4</v>
      </c>
      <c r="E233" s="104">
        <f t="shared" si="48"/>
        <v>49442.5</v>
      </c>
      <c r="F233" s="104">
        <f t="shared" si="48"/>
        <v>149411.37</v>
      </c>
      <c r="G233" s="104">
        <f t="shared" si="48"/>
        <v>91431</v>
      </c>
      <c r="H233" s="104">
        <f t="shared" si="48"/>
        <v>42164</v>
      </c>
      <c r="I233" s="104">
        <f t="shared" si="48"/>
        <v>2828</v>
      </c>
      <c r="J233" s="12"/>
      <c r="K233" s="12"/>
      <c r="L233" s="12"/>
      <c r="M233" s="12"/>
    </row>
    <row r="234" spans="1:13" x14ac:dyDescent="0.2">
      <c r="A234" s="53" t="s">
        <v>220</v>
      </c>
      <c r="B234" s="226" t="s">
        <v>194</v>
      </c>
      <c r="C234" s="58">
        <f t="shared" si="47"/>
        <v>196539.43</v>
      </c>
      <c r="D234" s="87">
        <f t="shared" ref="D234:I235" si="49">D236+D238</f>
        <v>378.06</v>
      </c>
      <c r="E234" s="87">
        <f t="shared" si="49"/>
        <v>61723.93</v>
      </c>
      <c r="F234" s="87">
        <f t="shared" si="49"/>
        <v>64713.440000000002</v>
      </c>
      <c r="G234" s="87">
        <f t="shared" si="49"/>
        <v>39175</v>
      </c>
      <c r="H234" s="87">
        <f t="shared" si="49"/>
        <v>30549</v>
      </c>
      <c r="I234" s="87">
        <f t="shared" si="49"/>
        <v>0</v>
      </c>
      <c r="J234" s="12"/>
      <c r="K234" s="12"/>
      <c r="L234" s="12"/>
      <c r="M234" s="12"/>
    </row>
    <row r="235" spans="1:13" x14ac:dyDescent="0.2">
      <c r="A235" s="14" t="s">
        <v>225</v>
      </c>
      <c r="B235" s="227" t="s">
        <v>195</v>
      </c>
      <c r="C235" s="58">
        <f t="shared" si="47"/>
        <v>196539.43</v>
      </c>
      <c r="D235" s="87">
        <f t="shared" si="49"/>
        <v>378.06</v>
      </c>
      <c r="E235" s="87">
        <f t="shared" si="49"/>
        <v>13310</v>
      </c>
      <c r="F235" s="87">
        <f t="shared" si="49"/>
        <v>87128.37</v>
      </c>
      <c r="G235" s="87">
        <f t="shared" si="49"/>
        <v>50732</v>
      </c>
      <c r="H235" s="87">
        <f t="shared" si="49"/>
        <v>42164</v>
      </c>
      <c r="I235" s="87">
        <f t="shared" si="49"/>
        <v>2827</v>
      </c>
      <c r="J235" s="12"/>
      <c r="K235" s="12"/>
      <c r="L235" s="12"/>
      <c r="M235" s="12"/>
    </row>
    <row r="236" spans="1:13" ht="25.5" x14ac:dyDescent="0.2">
      <c r="A236" s="150" t="s">
        <v>152</v>
      </c>
      <c r="B236" s="32" t="s">
        <v>194</v>
      </c>
      <c r="C236" s="58">
        <f>D236+E236+F236+G236+H236+I236</f>
        <v>161826</v>
      </c>
      <c r="D236" s="87">
        <f t="shared" ref="D236:I237" si="50">D257+D311+D372</f>
        <v>345</v>
      </c>
      <c r="E236" s="87">
        <f t="shared" si="50"/>
        <v>28531</v>
      </c>
      <c r="F236" s="87">
        <f t="shared" si="50"/>
        <v>63226</v>
      </c>
      <c r="G236" s="87">
        <f t="shared" si="50"/>
        <v>39175</v>
      </c>
      <c r="H236" s="87">
        <f t="shared" si="50"/>
        <v>30549</v>
      </c>
      <c r="I236" s="87">
        <f t="shared" si="50"/>
        <v>0</v>
      </c>
      <c r="J236" s="12"/>
      <c r="K236" s="12"/>
      <c r="L236" s="12"/>
      <c r="M236" s="12"/>
    </row>
    <row r="237" spans="1:13" x14ac:dyDescent="0.2">
      <c r="A237" s="18"/>
      <c r="B237" s="29" t="s">
        <v>195</v>
      </c>
      <c r="C237" s="58">
        <f>D237+E237+F237+G237+H237+I237</f>
        <v>161826</v>
      </c>
      <c r="D237" s="87">
        <f t="shared" si="50"/>
        <v>345</v>
      </c>
      <c r="E237" s="87">
        <f t="shared" si="50"/>
        <v>2150</v>
      </c>
      <c r="F237" s="87">
        <f t="shared" si="50"/>
        <v>63608</v>
      </c>
      <c r="G237" s="87">
        <f t="shared" si="50"/>
        <v>50732</v>
      </c>
      <c r="H237" s="87">
        <f t="shared" si="50"/>
        <v>42164</v>
      </c>
      <c r="I237" s="87">
        <f t="shared" si="50"/>
        <v>2827</v>
      </c>
      <c r="J237" s="12"/>
      <c r="K237" s="12"/>
      <c r="L237" s="12"/>
      <c r="M237" s="12"/>
    </row>
    <row r="238" spans="1:13" x14ac:dyDescent="0.2">
      <c r="A238" s="21" t="s">
        <v>257</v>
      </c>
      <c r="B238" s="8" t="s">
        <v>194</v>
      </c>
      <c r="C238" s="58">
        <f t="shared" si="47"/>
        <v>34713.43</v>
      </c>
      <c r="D238" s="87">
        <f t="shared" ref="D238:I241" si="51">D240</f>
        <v>33.06</v>
      </c>
      <c r="E238" s="87">
        <f t="shared" si="51"/>
        <v>33192.93</v>
      </c>
      <c r="F238" s="87">
        <f t="shared" si="51"/>
        <v>1487.44</v>
      </c>
      <c r="G238" s="87">
        <f t="shared" si="51"/>
        <v>0</v>
      </c>
      <c r="H238" s="87">
        <f t="shared" si="51"/>
        <v>0</v>
      </c>
      <c r="I238" s="87">
        <f t="shared" si="51"/>
        <v>0</v>
      </c>
      <c r="J238" s="12"/>
      <c r="K238" s="12"/>
      <c r="L238" s="12"/>
      <c r="M238" s="12"/>
    </row>
    <row r="239" spans="1:13" x14ac:dyDescent="0.2">
      <c r="A239" s="18"/>
      <c r="B239" s="227" t="s">
        <v>195</v>
      </c>
      <c r="C239" s="58">
        <f t="shared" si="47"/>
        <v>34713.43</v>
      </c>
      <c r="D239" s="87">
        <f t="shared" si="51"/>
        <v>33.06</v>
      </c>
      <c r="E239" s="87">
        <f t="shared" si="51"/>
        <v>11160</v>
      </c>
      <c r="F239" s="87">
        <f t="shared" si="51"/>
        <v>23520.37</v>
      </c>
      <c r="G239" s="87">
        <f t="shared" si="51"/>
        <v>0</v>
      </c>
      <c r="H239" s="87">
        <f t="shared" si="51"/>
        <v>0</v>
      </c>
      <c r="I239" s="87">
        <f t="shared" si="51"/>
        <v>0</v>
      </c>
      <c r="J239" s="12"/>
      <c r="K239" s="12"/>
      <c r="L239" s="12"/>
      <c r="M239" s="12"/>
    </row>
    <row r="240" spans="1:13" x14ac:dyDescent="0.2">
      <c r="A240" s="21" t="s">
        <v>230</v>
      </c>
      <c r="B240" s="226" t="s">
        <v>194</v>
      </c>
      <c r="C240" s="58">
        <f t="shared" si="47"/>
        <v>34713.43</v>
      </c>
      <c r="D240" s="87">
        <f>D242</f>
        <v>33.06</v>
      </c>
      <c r="E240" s="87">
        <f t="shared" si="51"/>
        <v>33192.93</v>
      </c>
      <c r="F240" s="87">
        <f t="shared" si="51"/>
        <v>1487.44</v>
      </c>
      <c r="G240" s="87">
        <f t="shared" si="51"/>
        <v>0</v>
      </c>
      <c r="H240" s="87">
        <f t="shared" si="51"/>
        <v>0</v>
      </c>
      <c r="I240" s="87">
        <f t="shared" si="51"/>
        <v>0</v>
      </c>
      <c r="J240" s="12"/>
      <c r="K240" s="12"/>
      <c r="L240" s="12"/>
      <c r="M240" s="12"/>
    </row>
    <row r="241" spans="1:13" x14ac:dyDescent="0.2">
      <c r="A241" s="11"/>
      <c r="B241" s="227" t="s">
        <v>195</v>
      </c>
      <c r="C241" s="58">
        <f t="shared" si="47"/>
        <v>34713.43</v>
      </c>
      <c r="D241" s="87">
        <f>D243</f>
        <v>33.06</v>
      </c>
      <c r="E241" s="87">
        <f t="shared" si="51"/>
        <v>11160</v>
      </c>
      <c r="F241" s="87">
        <f t="shared" si="51"/>
        <v>23520.37</v>
      </c>
      <c r="G241" s="87">
        <f t="shared" si="51"/>
        <v>0</v>
      </c>
      <c r="H241" s="87">
        <f t="shared" si="51"/>
        <v>0</v>
      </c>
      <c r="I241" s="87">
        <f t="shared" si="51"/>
        <v>0</v>
      </c>
      <c r="J241" s="12"/>
      <c r="K241" s="12"/>
      <c r="L241" s="12"/>
      <c r="M241" s="12"/>
    </row>
    <row r="242" spans="1:13" x14ac:dyDescent="0.2">
      <c r="A242" s="101" t="s">
        <v>224</v>
      </c>
      <c r="B242" s="27" t="s">
        <v>194</v>
      </c>
      <c r="C242" s="58">
        <f t="shared" si="47"/>
        <v>34713.43</v>
      </c>
      <c r="D242" s="87">
        <f t="shared" ref="D242:I243" si="52">D346+D380</f>
        <v>33.06</v>
      </c>
      <c r="E242" s="87">
        <f t="shared" si="52"/>
        <v>33192.93</v>
      </c>
      <c r="F242" s="87">
        <f t="shared" si="52"/>
        <v>1487.44</v>
      </c>
      <c r="G242" s="87">
        <f t="shared" si="52"/>
        <v>0</v>
      </c>
      <c r="H242" s="87">
        <f t="shared" si="52"/>
        <v>0</v>
      </c>
      <c r="I242" s="87">
        <f t="shared" si="52"/>
        <v>0</v>
      </c>
      <c r="J242" s="12"/>
      <c r="K242" s="12"/>
      <c r="L242" s="12"/>
      <c r="M242" s="12"/>
    </row>
    <row r="243" spans="1:13" x14ac:dyDescent="0.2">
      <c r="A243" s="11"/>
      <c r="B243" s="29" t="s">
        <v>195</v>
      </c>
      <c r="C243" s="58">
        <f t="shared" si="47"/>
        <v>34713.43</v>
      </c>
      <c r="D243" s="87">
        <f t="shared" si="52"/>
        <v>33.06</v>
      </c>
      <c r="E243" s="87">
        <f t="shared" si="52"/>
        <v>11160</v>
      </c>
      <c r="F243" s="87">
        <f t="shared" si="52"/>
        <v>23520.37</v>
      </c>
      <c r="G243" s="87">
        <f t="shared" si="52"/>
        <v>0</v>
      </c>
      <c r="H243" s="87">
        <f t="shared" si="52"/>
        <v>0</v>
      </c>
      <c r="I243" s="87">
        <f t="shared" si="52"/>
        <v>0</v>
      </c>
      <c r="J243" s="12"/>
      <c r="K243" s="12"/>
      <c r="L243" s="12"/>
      <c r="M243" s="12"/>
    </row>
    <row r="244" spans="1:13" x14ac:dyDescent="0.2">
      <c r="A244" s="53" t="s">
        <v>293</v>
      </c>
      <c r="B244" s="226" t="s">
        <v>194</v>
      </c>
      <c r="C244" s="58">
        <f t="shared" si="47"/>
        <v>139172.84</v>
      </c>
      <c r="D244" s="87">
        <f t="shared" ref="D244:I249" si="53">D246</f>
        <v>57.34</v>
      </c>
      <c r="E244" s="87">
        <f t="shared" si="53"/>
        <v>36132.5</v>
      </c>
      <c r="F244" s="87">
        <f t="shared" si="53"/>
        <v>62283</v>
      </c>
      <c r="G244" s="87">
        <f t="shared" si="53"/>
        <v>40699</v>
      </c>
      <c r="H244" s="87">
        <f t="shared" si="53"/>
        <v>0</v>
      </c>
      <c r="I244" s="87">
        <f t="shared" si="53"/>
        <v>1</v>
      </c>
      <c r="J244" s="12"/>
      <c r="K244" s="12"/>
      <c r="L244" s="12"/>
      <c r="M244" s="12"/>
    </row>
    <row r="245" spans="1:13" x14ac:dyDescent="0.2">
      <c r="A245" s="14" t="s">
        <v>225</v>
      </c>
      <c r="B245" s="227" t="s">
        <v>195</v>
      </c>
      <c r="C245" s="58">
        <f t="shared" si="47"/>
        <v>139172.84</v>
      </c>
      <c r="D245" s="87">
        <f t="shared" si="53"/>
        <v>57.34</v>
      </c>
      <c r="E245" s="87">
        <f t="shared" si="53"/>
        <v>36132.5</v>
      </c>
      <c r="F245" s="87">
        <f t="shared" si="53"/>
        <v>62283</v>
      </c>
      <c r="G245" s="87">
        <f t="shared" si="53"/>
        <v>40699</v>
      </c>
      <c r="H245" s="87">
        <f t="shared" si="53"/>
        <v>0</v>
      </c>
      <c r="I245" s="87">
        <f t="shared" si="53"/>
        <v>1</v>
      </c>
      <c r="J245" s="12"/>
      <c r="K245" s="12"/>
      <c r="L245" s="12"/>
      <c r="M245" s="12"/>
    </row>
    <row r="246" spans="1:13" x14ac:dyDescent="0.2">
      <c r="A246" s="21" t="s">
        <v>257</v>
      </c>
      <c r="B246" s="8" t="s">
        <v>194</v>
      </c>
      <c r="C246" s="58">
        <f t="shared" si="47"/>
        <v>139172.84</v>
      </c>
      <c r="D246" s="87">
        <f t="shared" si="53"/>
        <v>57.34</v>
      </c>
      <c r="E246" s="87">
        <f t="shared" si="53"/>
        <v>36132.5</v>
      </c>
      <c r="F246" s="87">
        <f t="shared" si="53"/>
        <v>62283</v>
      </c>
      <c r="G246" s="87">
        <f t="shared" si="53"/>
        <v>40699</v>
      </c>
      <c r="H246" s="87">
        <f t="shared" si="53"/>
        <v>0</v>
      </c>
      <c r="I246" s="87">
        <f t="shared" si="53"/>
        <v>1</v>
      </c>
      <c r="J246" s="12"/>
      <c r="K246" s="12"/>
      <c r="L246" s="12"/>
      <c r="M246" s="12"/>
    </row>
    <row r="247" spans="1:13" x14ac:dyDescent="0.2">
      <c r="A247" s="18"/>
      <c r="B247" s="227" t="s">
        <v>195</v>
      </c>
      <c r="C247" s="58">
        <f t="shared" si="47"/>
        <v>139172.84</v>
      </c>
      <c r="D247" s="87">
        <f t="shared" si="53"/>
        <v>57.34</v>
      </c>
      <c r="E247" s="87">
        <f t="shared" si="53"/>
        <v>36132.5</v>
      </c>
      <c r="F247" s="87">
        <f t="shared" si="53"/>
        <v>62283</v>
      </c>
      <c r="G247" s="87">
        <f t="shared" si="53"/>
        <v>40699</v>
      </c>
      <c r="H247" s="87">
        <f t="shared" si="53"/>
        <v>0</v>
      </c>
      <c r="I247" s="87">
        <f t="shared" si="53"/>
        <v>1</v>
      </c>
      <c r="J247" s="12"/>
      <c r="K247" s="12"/>
      <c r="L247" s="12"/>
      <c r="M247" s="12"/>
    </row>
    <row r="248" spans="1:13" x14ac:dyDescent="0.2">
      <c r="A248" s="21" t="s">
        <v>230</v>
      </c>
      <c r="B248" s="226" t="s">
        <v>194</v>
      </c>
      <c r="C248" s="58">
        <f t="shared" si="47"/>
        <v>139172.84</v>
      </c>
      <c r="D248" s="87">
        <f>D250</f>
        <v>57.34</v>
      </c>
      <c r="E248" s="87">
        <f t="shared" si="53"/>
        <v>36132.5</v>
      </c>
      <c r="F248" s="87">
        <f t="shared" si="53"/>
        <v>62283</v>
      </c>
      <c r="G248" s="87">
        <f t="shared" si="53"/>
        <v>40699</v>
      </c>
      <c r="H248" s="87">
        <f t="shared" si="53"/>
        <v>0</v>
      </c>
      <c r="I248" s="87">
        <f t="shared" si="53"/>
        <v>1</v>
      </c>
      <c r="J248" s="12"/>
      <c r="K248" s="12"/>
      <c r="L248" s="12"/>
      <c r="M248" s="12"/>
    </row>
    <row r="249" spans="1:13" x14ac:dyDescent="0.2">
      <c r="A249" s="11"/>
      <c r="B249" s="227" t="s">
        <v>195</v>
      </c>
      <c r="C249" s="58">
        <f t="shared" si="47"/>
        <v>139172.84</v>
      </c>
      <c r="D249" s="87">
        <f>D251</f>
        <v>57.34</v>
      </c>
      <c r="E249" s="87">
        <f t="shared" si="53"/>
        <v>36132.5</v>
      </c>
      <c r="F249" s="87">
        <f t="shared" si="53"/>
        <v>62283</v>
      </c>
      <c r="G249" s="87">
        <f t="shared" si="53"/>
        <v>40699</v>
      </c>
      <c r="H249" s="87">
        <f t="shared" si="53"/>
        <v>0</v>
      </c>
      <c r="I249" s="87">
        <f t="shared" si="53"/>
        <v>1</v>
      </c>
      <c r="J249" s="12"/>
      <c r="K249" s="12"/>
      <c r="L249" s="12"/>
      <c r="M249" s="12"/>
    </row>
    <row r="250" spans="1:13" x14ac:dyDescent="0.2">
      <c r="A250" s="101" t="s">
        <v>224</v>
      </c>
      <c r="B250" s="27" t="s">
        <v>194</v>
      </c>
      <c r="C250" s="58">
        <f t="shared" si="47"/>
        <v>139172.84</v>
      </c>
      <c r="D250" s="87">
        <f t="shared" ref="D250:I251" si="54">D276+D329</f>
        <v>57.34</v>
      </c>
      <c r="E250" s="87">
        <f t="shared" si="54"/>
        <v>36132.5</v>
      </c>
      <c r="F250" s="87">
        <f t="shared" si="54"/>
        <v>62283</v>
      </c>
      <c r="G250" s="87">
        <f t="shared" si="54"/>
        <v>40699</v>
      </c>
      <c r="H250" s="87">
        <f t="shared" si="54"/>
        <v>0</v>
      </c>
      <c r="I250" s="87">
        <f t="shared" si="54"/>
        <v>1</v>
      </c>
      <c r="J250" s="12"/>
      <c r="K250" s="12"/>
      <c r="L250" s="12"/>
      <c r="M250" s="12"/>
    </row>
    <row r="251" spans="1:13" x14ac:dyDescent="0.2">
      <c r="A251" s="11"/>
      <c r="B251" s="29" t="s">
        <v>195</v>
      </c>
      <c r="C251" s="58">
        <f t="shared" si="47"/>
        <v>139172.84</v>
      </c>
      <c r="D251" s="87">
        <f t="shared" si="54"/>
        <v>57.34</v>
      </c>
      <c r="E251" s="87">
        <f t="shared" si="54"/>
        <v>36132.5</v>
      </c>
      <c r="F251" s="87">
        <f t="shared" si="54"/>
        <v>62283</v>
      </c>
      <c r="G251" s="87">
        <f t="shared" si="54"/>
        <v>40699</v>
      </c>
      <c r="H251" s="87">
        <f t="shared" si="54"/>
        <v>0</v>
      </c>
      <c r="I251" s="87">
        <f t="shared" si="54"/>
        <v>1</v>
      </c>
      <c r="J251" s="12"/>
      <c r="K251" s="12"/>
      <c r="L251" s="12"/>
      <c r="M251" s="12"/>
    </row>
    <row r="252" spans="1:13" ht="16.5" customHeight="1" x14ac:dyDescent="0.2">
      <c r="A252" s="640" t="s">
        <v>246</v>
      </c>
      <c r="B252" s="653"/>
      <c r="C252" s="653"/>
      <c r="D252" s="653"/>
      <c r="E252" s="653"/>
      <c r="F252" s="653"/>
      <c r="G252" s="653"/>
      <c r="H252" s="653"/>
      <c r="I252" s="654"/>
      <c r="J252" s="12"/>
      <c r="K252" s="12"/>
      <c r="L252" s="12"/>
      <c r="M252" s="12"/>
    </row>
    <row r="253" spans="1:13" s="395" customFormat="1" x14ac:dyDescent="0.2">
      <c r="A253" s="442" t="s">
        <v>197</v>
      </c>
      <c r="B253" s="71" t="s">
        <v>194</v>
      </c>
      <c r="C253" s="58">
        <f>C255</f>
        <v>40235</v>
      </c>
      <c r="D253" s="87">
        <f t="shared" ref="D253:I256" si="55">D255</f>
        <v>0</v>
      </c>
      <c r="E253" s="87">
        <f t="shared" si="55"/>
        <v>26831</v>
      </c>
      <c r="F253" s="87">
        <f t="shared" si="55"/>
        <v>4688</v>
      </c>
      <c r="G253" s="87">
        <f t="shared" si="55"/>
        <v>3938</v>
      </c>
      <c r="H253" s="87">
        <f t="shared" si="55"/>
        <v>4778</v>
      </c>
      <c r="I253" s="87">
        <f t="shared" si="55"/>
        <v>0</v>
      </c>
      <c r="J253" s="446"/>
      <c r="K253" s="394"/>
      <c r="L253" s="394"/>
      <c r="M253" s="394"/>
    </row>
    <row r="254" spans="1:13" x14ac:dyDescent="0.2">
      <c r="A254" s="462" t="s">
        <v>222</v>
      </c>
      <c r="B254" s="29" t="s">
        <v>195</v>
      </c>
      <c r="C254" s="58">
        <f>C256</f>
        <v>40235</v>
      </c>
      <c r="D254" s="87">
        <f t="shared" si="55"/>
        <v>0</v>
      </c>
      <c r="E254" s="87">
        <f t="shared" si="55"/>
        <v>450</v>
      </c>
      <c r="F254" s="87">
        <f t="shared" si="55"/>
        <v>5070</v>
      </c>
      <c r="G254" s="87">
        <f t="shared" si="55"/>
        <v>15495</v>
      </c>
      <c r="H254" s="87">
        <f t="shared" si="55"/>
        <v>16393</v>
      </c>
      <c r="I254" s="87">
        <f t="shared" si="55"/>
        <v>2827</v>
      </c>
      <c r="J254" s="448"/>
      <c r="K254" s="12"/>
      <c r="L254" s="12"/>
      <c r="M254" s="12"/>
    </row>
    <row r="255" spans="1:13" s="395" customFormat="1" x14ac:dyDescent="0.2">
      <c r="A255" s="53" t="s">
        <v>220</v>
      </c>
      <c r="B255" s="71" t="s">
        <v>194</v>
      </c>
      <c r="C255" s="58">
        <f>C257</f>
        <v>40235</v>
      </c>
      <c r="D255" s="87">
        <f t="shared" si="55"/>
        <v>0</v>
      </c>
      <c r="E255" s="87">
        <f t="shared" si="55"/>
        <v>26831</v>
      </c>
      <c r="F255" s="87">
        <f t="shared" si="55"/>
        <v>4688</v>
      </c>
      <c r="G255" s="87">
        <f t="shared" si="55"/>
        <v>3938</v>
      </c>
      <c r="H255" s="87">
        <f t="shared" si="55"/>
        <v>4778</v>
      </c>
      <c r="I255" s="87">
        <f t="shared" si="55"/>
        <v>0</v>
      </c>
      <c r="J255" s="446"/>
      <c r="K255" s="394"/>
      <c r="L255" s="394"/>
      <c r="M255" s="394"/>
    </row>
    <row r="256" spans="1:13" x14ac:dyDescent="0.2">
      <c r="A256" s="14" t="s">
        <v>225</v>
      </c>
      <c r="B256" s="29" t="s">
        <v>195</v>
      </c>
      <c r="C256" s="58">
        <f>C258</f>
        <v>40235</v>
      </c>
      <c r="D256" s="87">
        <f t="shared" si="55"/>
        <v>0</v>
      </c>
      <c r="E256" s="87">
        <f t="shared" si="55"/>
        <v>450</v>
      </c>
      <c r="F256" s="87">
        <f t="shared" si="55"/>
        <v>5070</v>
      </c>
      <c r="G256" s="87">
        <f t="shared" si="55"/>
        <v>15495</v>
      </c>
      <c r="H256" s="87">
        <f t="shared" si="55"/>
        <v>16393</v>
      </c>
      <c r="I256" s="87">
        <f t="shared" si="55"/>
        <v>2827</v>
      </c>
      <c r="J256" s="447"/>
      <c r="K256" s="12"/>
      <c r="L256" s="12"/>
      <c r="M256" s="12"/>
    </row>
    <row r="257" spans="1:13" s="395" customFormat="1" ht="25.5" x14ac:dyDescent="0.2">
      <c r="A257" s="150" t="s">
        <v>152</v>
      </c>
      <c r="B257" s="71" t="s">
        <v>194</v>
      </c>
      <c r="C257" s="58">
        <f t="shared" ref="C257:C262" si="56">D257+E257+F257+G257+H257+I257</f>
        <v>40235</v>
      </c>
      <c r="D257" s="87">
        <f>D259+D261+D263+D265</f>
        <v>0</v>
      </c>
      <c r="E257" s="87">
        <f t="shared" ref="E257:I257" si="57">E259+E261+E263+E265</f>
        <v>26831</v>
      </c>
      <c r="F257" s="87">
        <f t="shared" si="57"/>
        <v>4688</v>
      </c>
      <c r="G257" s="87">
        <f t="shared" si="57"/>
        <v>3938</v>
      </c>
      <c r="H257" s="87">
        <f t="shared" si="57"/>
        <v>4778</v>
      </c>
      <c r="I257" s="87">
        <f t="shared" si="57"/>
        <v>0</v>
      </c>
      <c r="J257" s="446"/>
      <c r="K257" s="394"/>
      <c r="L257" s="394"/>
      <c r="M257" s="394"/>
    </row>
    <row r="258" spans="1:13" x14ac:dyDescent="0.2">
      <c r="A258" s="443"/>
      <c r="B258" s="29" t="s">
        <v>195</v>
      </c>
      <c r="C258" s="58">
        <f t="shared" si="56"/>
        <v>40235</v>
      </c>
      <c r="D258" s="87">
        <f>D260+D262+D264+D266</f>
        <v>0</v>
      </c>
      <c r="E258" s="87">
        <f>E260+E262+E264+E266</f>
        <v>450</v>
      </c>
      <c r="F258" s="87">
        <f t="shared" ref="F258:I258" si="58">F260+F262+F264+F266</f>
        <v>5070</v>
      </c>
      <c r="G258" s="87">
        <f t="shared" si="58"/>
        <v>15495</v>
      </c>
      <c r="H258" s="87">
        <f t="shared" si="58"/>
        <v>16393</v>
      </c>
      <c r="I258" s="87">
        <f t="shared" si="58"/>
        <v>2827</v>
      </c>
      <c r="J258" s="448"/>
      <c r="K258" s="12"/>
      <c r="L258" s="12"/>
      <c r="M258" s="12"/>
    </row>
    <row r="259" spans="1:13" s="395" customFormat="1" ht="25.5" x14ac:dyDescent="0.2">
      <c r="A259" s="364" t="s">
        <v>553</v>
      </c>
      <c r="B259" s="353" t="s">
        <v>194</v>
      </c>
      <c r="C259" s="347">
        <f t="shared" si="56"/>
        <v>3431</v>
      </c>
      <c r="D259" s="347">
        <v>0</v>
      </c>
      <c r="E259" s="347">
        <v>200</v>
      </c>
      <c r="F259" s="347">
        <v>1551</v>
      </c>
      <c r="G259" s="347">
        <f>1638+42</f>
        <v>1680</v>
      </c>
      <c r="H259" s="347">
        <v>0</v>
      </c>
      <c r="I259" s="347">
        <v>0</v>
      </c>
      <c r="J259" s="410"/>
      <c r="K259" s="394"/>
      <c r="L259" s="394"/>
      <c r="M259" s="394"/>
    </row>
    <row r="260" spans="1:13" x14ac:dyDescent="0.2">
      <c r="A260" s="443"/>
      <c r="B260" s="29" t="s">
        <v>195</v>
      </c>
      <c r="C260" s="502">
        <f t="shared" si="56"/>
        <v>3431</v>
      </c>
      <c r="D260" s="502">
        <v>0</v>
      </c>
      <c r="E260" s="502">
        <v>200</v>
      </c>
      <c r="F260" s="502">
        <v>1551</v>
      </c>
      <c r="G260" s="502">
        <v>1680</v>
      </c>
      <c r="H260" s="502">
        <v>0</v>
      </c>
      <c r="I260" s="502">
        <v>0</v>
      </c>
      <c r="J260" s="409"/>
      <c r="K260" s="12"/>
      <c r="L260" s="12"/>
      <c r="M260" s="12"/>
    </row>
    <row r="261" spans="1:13" s="395" customFormat="1" ht="25.5" x14ac:dyDescent="0.2">
      <c r="A261" s="364" t="s">
        <v>596</v>
      </c>
      <c r="B261" s="353" t="s">
        <v>194</v>
      </c>
      <c r="C261" s="347">
        <f t="shared" si="56"/>
        <v>10423</v>
      </c>
      <c r="D261" s="347">
        <v>0</v>
      </c>
      <c r="E261" s="347">
        <v>250</v>
      </c>
      <c r="F261" s="347">
        <v>3137</v>
      </c>
      <c r="G261" s="347">
        <v>2258</v>
      </c>
      <c r="H261" s="347">
        <f>4719+59</f>
        <v>4778</v>
      </c>
      <c r="I261" s="347">
        <v>0</v>
      </c>
      <c r="J261" s="410"/>
      <c r="K261" s="394"/>
      <c r="L261" s="394"/>
      <c r="M261" s="394"/>
    </row>
    <row r="262" spans="1:13" x14ac:dyDescent="0.2">
      <c r="A262" s="443"/>
      <c r="B262" s="29" t="s">
        <v>195</v>
      </c>
      <c r="C262" s="502">
        <f t="shared" si="56"/>
        <v>10423</v>
      </c>
      <c r="D262" s="502">
        <v>0</v>
      </c>
      <c r="E262" s="502">
        <v>250</v>
      </c>
      <c r="F262" s="502">
        <v>3137</v>
      </c>
      <c r="G262" s="502">
        <v>2258</v>
      </c>
      <c r="H262" s="502">
        <v>4778</v>
      </c>
      <c r="I262" s="502">
        <v>0</v>
      </c>
      <c r="J262" s="409"/>
      <c r="K262" s="12"/>
      <c r="L262" s="12"/>
      <c r="M262" s="12"/>
    </row>
    <row r="263" spans="1:13" s="22" customFormat="1" ht="25.5" x14ac:dyDescent="0.2">
      <c r="A263" s="77" t="s">
        <v>980</v>
      </c>
      <c r="B263" s="71" t="s">
        <v>194</v>
      </c>
      <c r="C263" s="72">
        <f>D263+E263+F263+G263+H263+I263</f>
        <v>12937</v>
      </c>
      <c r="D263" s="72">
        <v>0</v>
      </c>
      <c r="E263" s="72">
        <v>12937</v>
      </c>
      <c r="F263" s="72">
        <v>0</v>
      </c>
      <c r="G263" s="72">
        <v>0</v>
      </c>
      <c r="H263" s="72">
        <v>0</v>
      </c>
      <c r="I263" s="72">
        <v>0</v>
      </c>
      <c r="J263" s="606"/>
      <c r="K263" s="472"/>
      <c r="L263" s="472"/>
      <c r="M263" s="472"/>
    </row>
    <row r="264" spans="1:13" s="22" customFormat="1" x14ac:dyDescent="0.2">
      <c r="A264" s="462"/>
      <c r="B264" s="70" t="s">
        <v>195</v>
      </c>
      <c r="C264" s="72">
        <f>D264+E264+F264+G264+H264+I264</f>
        <v>12937</v>
      </c>
      <c r="D264" s="72">
        <v>0</v>
      </c>
      <c r="E264" s="72">
        <v>0</v>
      </c>
      <c r="F264" s="72">
        <v>33</v>
      </c>
      <c r="G264" s="72">
        <v>5490</v>
      </c>
      <c r="H264" s="72">
        <v>7054</v>
      </c>
      <c r="I264" s="72">
        <v>360</v>
      </c>
      <c r="J264" s="606"/>
      <c r="K264" s="472"/>
      <c r="L264" s="472"/>
      <c r="M264" s="472"/>
    </row>
    <row r="265" spans="1:13" s="22" customFormat="1" ht="25.5" x14ac:dyDescent="0.2">
      <c r="A265" s="77" t="s">
        <v>981</v>
      </c>
      <c r="B265" s="71" t="s">
        <v>194</v>
      </c>
      <c r="C265" s="72">
        <f>D265+E265+F265+G265+H265+I265</f>
        <v>13444</v>
      </c>
      <c r="D265" s="72">
        <v>0</v>
      </c>
      <c r="E265" s="72">
        <v>13444</v>
      </c>
      <c r="F265" s="72">
        <v>0</v>
      </c>
      <c r="G265" s="72">
        <v>0</v>
      </c>
      <c r="H265" s="72">
        <v>0</v>
      </c>
      <c r="I265" s="72">
        <v>0</v>
      </c>
      <c r="J265" s="606"/>
      <c r="K265" s="472"/>
      <c r="L265" s="472"/>
      <c r="M265" s="472"/>
    </row>
    <row r="266" spans="1:13" s="22" customFormat="1" x14ac:dyDescent="0.2">
      <c r="A266" s="462"/>
      <c r="B266" s="70" t="s">
        <v>195</v>
      </c>
      <c r="C266" s="72">
        <f>D266+E266+F266+G266+H266+I266</f>
        <v>13444</v>
      </c>
      <c r="D266" s="72">
        <v>0</v>
      </c>
      <c r="E266" s="72">
        <v>0</v>
      </c>
      <c r="F266" s="72">
        <v>349</v>
      </c>
      <c r="G266" s="72">
        <v>6067</v>
      </c>
      <c r="H266" s="72">
        <v>4561</v>
      </c>
      <c r="I266" s="72">
        <v>2467</v>
      </c>
      <c r="J266" s="606"/>
      <c r="K266" s="472"/>
      <c r="L266" s="472"/>
      <c r="M266" s="472"/>
    </row>
    <row r="267" spans="1:13" ht="12.75" customHeight="1" x14ac:dyDescent="0.2">
      <c r="A267" s="640" t="s">
        <v>240</v>
      </c>
      <c r="B267" s="641"/>
      <c r="C267" s="641"/>
      <c r="D267" s="641"/>
      <c r="E267" s="641"/>
      <c r="F267" s="641"/>
      <c r="G267" s="641"/>
      <c r="H267" s="641"/>
      <c r="I267" s="642"/>
      <c r="J267" s="445"/>
    </row>
    <row r="268" spans="1:13" ht="12.75" customHeight="1" x14ac:dyDescent="0.2">
      <c r="A268" s="99" t="s">
        <v>197</v>
      </c>
      <c r="B268" s="226" t="s">
        <v>194</v>
      </c>
      <c r="C268" s="58">
        <f t="shared" ref="C268:C301" si="59">D268+E268+F268+G268+H268+I268</f>
        <v>138530.84</v>
      </c>
      <c r="D268" s="58">
        <f t="shared" ref="D268:I275" si="60">D270</f>
        <v>57.34</v>
      </c>
      <c r="E268" s="58">
        <f t="shared" si="60"/>
        <v>35490.5</v>
      </c>
      <c r="F268" s="58">
        <f t="shared" si="60"/>
        <v>62283</v>
      </c>
      <c r="G268" s="58">
        <f t="shared" si="60"/>
        <v>40699</v>
      </c>
      <c r="H268" s="58">
        <f t="shared" si="60"/>
        <v>0</v>
      </c>
      <c r="I268" s="58">
        <f t="shared" si="60"/>
        <v>1</v>
      </c>
    </row>
    <row r="269" spans="1:13" ht="12.75" customHeight="1" x14ac:dyDescent="0.2">
      <c r="A269" s="24" t="s">
        <v>222</v>
      </c>
      <c r="B269" s="227" t="s">
        <v>195</v>
      </c>
      <c r="C269" s="58">
        <f t="shared" si="59"/>
        <v>138530.84</v>
      </c>
      <c r="D269" s="58">
        <f t="shared" si="60"/>
        <v>57.34</v>
      </c>
      <c r="E269" s="58">
        <f t="shared" si="60"/>
        <v>35490.5</v>
      </c>
      <c r="F269" s="58">
        <f t="shared" si="60"/>
        <v>62283</v>
      </c>
      <c r="G269" s="58">
        <f t="shared" si="60"/>
        <v>40699</v>
      </c>
      <c r="H269" s="58">
        <f t="shared" si="60"/>
        <v>0</v>
      </c>
      <c r="I269" s="58">
        <f t="shared" si="60"/>
        <v>1</v>
      </c>
    </row>
    <row r="270" spans="1:13" s="116" customFormat="1" ht="12.75" customHeight="1" x14ac:dyDescent="0.2">
      <c r="A270" s="53" t="s">
        <v>293</v>
      </c>
      <c r="B270" s="164" t="s">
        <v>194</v>
      </c>
      <c r="C270" s="165">
        <f t="shared" si="59"/>
        <v>138530.84</v>
      </c>
      <c r="D270" s="165">
        <f t="shared" si="60"/>
        <v>57.34</v>
      </c>
      <c r="E270" s="165">
        <f t="shared" si="60"/>
        <v>35490.5</v>
      </c>
      <c r="F270" s="165">
        <f t="shared" si="60"/>
        <v>62283</v>
      </c>
      <c r="G270" s="165">
        <f t="shared" si="60"/>
        <v>40699</v>
      </c>
      <c r="H270" s="165">
        <f t="shared" si="60"/>
        <v>0</v>
      </c>
      <c r="I270" s="165">
        <f t="shared" si="60"/>
        <v>1</v>
      </c>
    </row>
    <row r="271" spans="1:13" s="116" customFormat="1" ht="12.75" customHeight="1" x14ac:dyDescent="0.2">
      <c r="A271" s="166" t="s">
        <v>232</v>
      </c>
      <c r="B271" s="167" t="s">
        <v>195</v>
      </c>
      <c r="C271" s="165">
        <f t="shared" si="59"/>
        <v>138530.84</v>
      </c>
      <c r="D271" s="165">
        <f t="shared" si="60"/>
        <v>57.34</v>
      </c>
      <c r="E271" s="165">
        <f t="shared" si="60"/>
        <v>35490.5</v>
      </c>
      <c r="F271" s="165">
        <f t="shared" si="60"/>
        <v>62283</v>
      </c>
      <c r="G271" s="165">
        <f t="shared" si="60"/>
        <v>40699</v>
      </c>
      <c r="H271" s="165">
        <f t="shared" si="60"/>
        <v>0</v>
      </c>
      <c r="I271" s="165">
        <f t="shared" si="60"/>
        <v>1</v>
      </c>
    </row>
    <row r="272" spans="1:13" ht="12.75" customHeight="1" x14ac:dyDescent="0.2">
      <c r="A272" s="21" t="s">
        <v>257</v>
      </c>
      <c r="B272" s="8" t="s">
        <v>194</v>
      </c>
      <c r="C272" s="58">
        <f t="shared" si="59"/>
        <v>138530.84</v>
      </c>
      <c r="D272" s="58">
        <f t="shared" si="60"/>
        <v>57.34</v>
      </c>
      <c r="E272" s="58">
        <f t="shared" si="60"/>
        <v>35490.5</v>
      </c>
      <c r="F272" s="58">
        <f t="shared" si="60"/>
        <v>62283</v>
      </c>
      <c r="G272" s="58">
        <f t="shared" si="60"/>
        <v>40699</v>
      </c>
      <c r="H272" s="58">
        <f t="shared" si="60"/>
        <v>0</v>
      </c>
      <c r="I272" s="58">
        <f t="shared" si="60"/>
        <v>1</v>
      </c>
    </row>
    <row r="273" spans="1:13" ht="12.75" customHeight="1" x14ac:dyDescent="0.2">
      <c r="A273" s="18"/>
      <c r="B273" s="227" t="s">
        <v>195</v>
      </c>
      <c r="C273" s="58">
        <f t="shared" si="59"/>
        <v>138530.84</v>
      </c>
      <c r="D273" s="58">
        <f t="shared" si="60"/>
        <v>57.34</v>
      </c>
      <c r="E273" s="58">
        <f t="shared" si="60"/>
        <v>35490.5</v>
      </c>
      <c r="F273" s="58">
        <f t="shared" si="60"/>
        <v>62283</v>
      </c>
      <c r="G273" s="58">
        <f t="shared" si="60"/>
        <v>40699</v>
      </c>
      <c r="H273" s="58">
        <f t="shared" si="60"/>
        <v>0</v>
      </c>
      <c r="I273" s="58">
        <f t="shared" si="60"/>
        <v>1</v>
      </c>
    </row>
    <row r="274" spans="1:13" ht="12.75" customHeight="1" x14ac:dyDescent="0.2">
      <c r="A274" s="34" t="s">
        <v>230</v>
      </c>
      <c r="B274" s="226" t="s">
        <v>194</v>
      </c>
      <c r="C274" s="58">
        <f t="shared" si="59"/>
        <v>138530.84</v>
      </c>
      <c r="D274" s="58">
        <f t="shared" si="60"/>
        <v>57.34</v>
      </c>
      <c r="E274" s="58">
        <f t="shared" si="60"/>
        <v>35490.5</v>
      </c>
      <c r="F274" s="58">
        <f t="shared" si="60"/>
        <v>62283</v>
      </c>
      <c r="G274" s="58">
        <f t="shared" si="60"/>
        <v>40699</v>
      </c>
      <c r="H274" s="58">
        <f t="shared" si="60"/>
        <v>0</v>
      </c>
      <c r="I274" s="58">
        <f t="shared" si="60"/>
        <v>1</v>
      </c>
    </row>
    <row r="275" spans="1:13" ht="12.75" customHeight="1" x14ac:dyDescent="0.2">
      <c r="A275" s="14"/>
      <c r="B275" s="227" t="s">
        <v>195</v>
      </c>
      <c r="C275" s="58">
        <f t="shared" si="59"/>
        <v>138530.84</v>
      </c>
      <c r="D275" s="58">
        <f t="shared" si="60"/>
        <v>57.34</v>
      </c>
      <c r="E275" s="58">
        <f t="shared" si="60"/>
        <v>35490.5</v>
      </c>
      <c r="F275" s="58">
        <f t="shared" si="60"/>
        <v>62283</v>
      </c>
      <c r="G275" s="58">
        <f t="shared" si="60"/>
        <v>40699</v>
      </c>
      <c r="H275" s="58">
        <f t="shared" si="60"/>
        <v>0</v>
      </c>
      <c r="I275" s="58">
        <f t="shared" si="60"/>
        <v>1</v>
      </c>
    </row>
    <row r="276" spans="1:13" s="116" customFormat="1" x14ac:dyDescent="0.2">
      <c r="A276" s="163" t="s">
        <v>224</v>
      </c>
      <c r="B276" s="164" t="s">
        <v>194</v>
      </c>
      <c r="C276" s="165">
        <f t="shared" si="59"/>
        <v>138530.84</v>
      </c>
      <c r="D276" s="165">
        <f t="shared" ref="D276:I277" si="61">D278+D292+D296+D302</f>
        <v>57.34</v>
      </c>
      <c r="E276" s="165">
        <f t="shared" si="61"/>
        <v>35490.5</v>
      </c>
      <c r="F276" s="165">
        <f t="shared" si="61"/>
        <v>62283</v>
      </c>
      <c r="G276" s="165">
        <f t="shared" si="61"/>
        <v>40699</v>
      </c>
      <c r="H276" s="165">
        <f t="shared" si="61"/>
        <v>0</v>
      </c>
      <c r="I276" s="165">
        <f t="shared" si="61"/>
        <v>1</v>
      </c>
      <c r="J276" s="180"/>
      <c r="K276" s="180"/>
      <c r="L276" s="180"/>
      <c r="M276" s="180"/>
    </row>
    <row r="277" spans="1:13" s="116" customFormat="1" x14ac:dyDescent="0.2">
      <c r="A277" s="166"/>
      <c r="B277" s="167" t="s">
        <v>195</v>
      </c>
      <c r="C277" s="165">
        <f t="shared" si="59"/>
        <v>138530.84</v>
      </c>
      <c r="D277" s="165">
        <f t="shared" si="61"/>
        <v>57.34</v>
      </c>
      <c r="E277" s="165">
        <f t="shared" si="61"/>
        <v>35490.5</v>
      </c>
      <c r="F277" s="165">
        <f t="shared" si="61"/>
        <v>62283</v>
      </c>
      <c r="G277" s="165">
        <f t="shared" si="61"/>
        <v>40699</v>
      </c>
      <c r="H277" s="165">
        <f t="shared" si="61"/>
        <v>0</v>
      </c>
      <c r="I277" s="165">
        <f t="shared" si="61"/>
        <v>1</v>
      </c>
      <c r="J277" s="180"/>
      <c r="K277" s="180"/>
      <c r="L277" s="180"/>
      <c r="M277" s="180"/>
    </row>
    <row r="278" spans="1:13" s="161" customFormat="1" x14ac:dyDescent="0.2">
      <c r="A278" s="194" t="s">
        <v>162</v>
      </c>
      <c r="B278" s="159" t="s">
        <v>194</v>
      </c>
      <c r="C278" s="160">
        <f t="shared" si="59"/>
        <v>1677.84</v>
      </c>
      <c r="D278" s="160">
        <f t="shared" ref="D278:I279" si="62">D280+D282+D284+D286+D288+D290</f>
        <v>32.340000000000003</v>
      </c>
      <c r="E278" s="160">
        <f t="shared" si="62"/>
        <v>1645.5</v>
      </c>
      <c r="F278" s="160">
        <f t="shared" si="62"/>
        <v>0</v>
      </c>
      <c r="G278" s="160">
        <f t="shared" si="62"/>
        <v>0</v>
      </c>
      <c r="H278" s="160">
        <f t="shared" si="62"/>
        <v>0</v>
      </c>
      <c r="I278" s="160">
        <f t="shared" si="62"/>
        <v>0</v>
      </c>
      <c r="J278" s="195"/>
      <c r="K278" s="195"/>
      <c r="L278" s="195"/>
      <c r="M278" s="195"/>
    </row>
    <row r="279" spans="1:13" s="161" customFormat="1" x14ac:dyDescent="0.2">
      <c r="A279" s="181"/>
      <c r="B279" s="162" t="s">
        <v>195</v>
      </c>
      <c r="C279" s="160">
        <f t="shared" si="59"/>
        <v>1677.84</v>
      </c>
      <c r="D279" s="160">
        <f t="shared" si="62"/>
        <v>32.340000000000003</v>
      </c>
      <c r="E279" s="160">
        <f t="shared" si="62"/>
        <v>1645.5</v>
      </c>
      <c r="F279" s="160">
        <f t="shared" si="62"/>
        <v>0</v>
      </c>
      <c r="G279" s="160">
        <f t="shared" si="62"/>
        <v>0</v>
      </c>
      <c r="H279" s="160">
        <f t="shared" si="62"/>
        <v>0</v>
      </c>
      <c r="I279" s="160">
        <f t="shared" si="62"/>
        <v>0</v>
      </c>
      <c r="J279" s="195"/>
      <c r="K279" s="195"/>
      <c r="L279" s="195"/>
      <c r="M279" s="195"/>
    </row>
    <row r="280" spans="1:13" s="344" customFormat="1" x14ac:dyDescent="0.2">
      <c r="A280" s="597" t="s">
        <v>346</v>
      </c>
      <c r="B280" s="341" t="s">
        <v>194</v>
      </c>
      <c r="C280" s="342">
        <f t="shared" si="59"/>
        <v>347</v>
      </c>
      <c r="D280" s="342">
        <v>0</v>
      </c>
      <c r="E280" s="345">
        <v>347</v>
      </c>
      <c r="F280" s="342">
        <v>0</v>
      </c>
      <c r="G280" s="342">
        <v>0</v>
      </c>
      <c r="H280" s="342">
        <v>0</v>
      </c>
      <c r="I280" s="342">
        <v>0</v>
      </c>
      <c r="J280" s="343"/>
      <c r="K280" s="343"/>
      <c r="L280" s="343"/>
      <c r="M280" s="343"/>
    </row>
    <row r="281" spans="1:13" s="125" customFormat="1" x14ac:dyDescent="0.2">
      <c r="A281" s="128"/>
      <c r="B281" s="106" t="s">
        <v>195</v>
      </c>
      <c r="C281" s="103">
        <f t="shared" si="59"/>
        <v>347</v>
      </c>
      <c r="D281" s="104">
        <v>0</v>
      </c>
      <c r="E281" s="87">
        <v>347</v>
      </c>
      <c r="F281" s="104">
        <v>0</v>
      </c>
      <c r="G281" s="104">
        <v>0</v>
      </c>
      <c r="H281" s="104">
        <v>0</v>
      </c>
      <c r="I281" s="104">
        <v>0</v>
      </c>
      <c r="J281" s="126"/>
      <c r="K281" s="126"/>
      <c r="L281" s="126"/>
      <c r="M281" s="126"/>
    </row>
    <row r="282" spans="1:13" s="344" customFormat="1" ht="19.5" customHeight="1" x14ac:dyDescent="0.2">
      <c r="A282" s="597" t="s">
        <v>347</v>
      </c>
      <c r="B282" s="341" t="s">
        <v>194</v>
      </c>
      <c r="C282" s="342">
        <f t="shared" si="59"/>
        <v>290</v>
      </c>
      <c r="D282" s="342">
        <v>0</v>
      </c>
      <c r="E282" s="87">
        <v>290</v>
      </c>
      <c r="F282" s="342">
        <v>0</v>
      </c>
      <c r="G282" s="342">
        <v>0</v>
      </c>
      <c r="H282" s="342">
        <v>0</v>
      </c>
      <c r="I282" s="342">
        <v>0</v>
      </c>
      <c r="J282" s="343"/>
      <c r="K282" s="343"/>
      <c r="L282" s="343"/>
      <c r="M282" s="343"/>
    </row>
    <row r="283" spans="1:13" s="125" customFormat="1" x14ac:dyDescent="0.2">
      <c r="A283" s="128"/>
      <c r="B283" s="106" t="s">
        <v>195</v>
      </c>
      <c r="C283" s="103">
        <f t="shared" si="59"/>
        <v>290</v>
      </c>
      <c r="D283" s="104">
        <v>0</v>
      </c>
      <c r="E283" s="87">
        <v>290</v>
      </c>
      <c r="F283" s="104">
        <v>0</v>
      </c>
      <c r="G283" s="104">
        <v>0</v>
      </c>
      <c r="H283" s="104">
        <v>0</v>
      </c>
      <c r="I283" s="104">
        <v>0</v>
      </c>
      <c r="J283" s="126"/>
      <c r="K283" s="126"/>
      <c r="L283" s="126"/>
      <c r="M283" s="126"/>
    </row>
    <row r="284" spans="1:13" s="344" customFormat="1" x14ac:dyDescent="0.2">
      <c r="A284" s="597" t="s">
        <v>348</v>
      </c>
      <c r="B284" s="341" t="s">
        <v>194</v>
      </c>
      <c r="C284" s="342">
        <f t="shared" si="59"/>
        <v>32.340000000000003</v>
      </c>
      <c r="D284" s="342">
        <v>32.340000000000003</v>
      </c>
      <c r="E284" s="345">
        <v>0</v>
      </c>
      <c r="F284" s="342">
        <v>0</v>
      </c>
      <c r="G284" s="342">
        <v>0</v>
      </c>
      <c r="H284" s="342">
        <v>0</v>
      </c>
      <c r="I284" s="342">
        <v>0</v>
      </c>
      <c r="J284" s="343"/>
      <c r="K284" s="343"/>
      <c r="L284" s="343"/>
      <c r="M284" s="343"/>
    </row>
    <row r="285" spans="1:13" s="125" customFormat="1" x14ac:dyDescent="0.2">
      <c r="A285" s="128"/>
      <c r="B285" s="106" t="s">
        <v>195</v>
      </c>
      <c r="C285" s="103">
        <f t="shared" si="59"/>
        <v>32.340000000000003</v>
      </c>
      <c r="D285" s="104">
        <v>32.340000000000003</v>
      </c>
      <c r="E285" s="87">
        <v>0</v>
      </c>
      <c r="F285" s="104">
        <v>0</v>
      </c>
      <c r="G285" s="104">
        <v>0</v>
      </c>
      <c r="H285" s="104">
        <v>0</v>
      </c>
      <c r="I285" s="104">
        <v>0</v>
      </c>
      <c r="J285" s="126"/>
      <c r="K285" s="126"/>
      <c r="L285" s="126"/>
      <c r="M285" s="126"/>
    </row>
    <row r="286" spans="1:13" s="338" customFormat="1" x14ac:dyDescent="0.2">
      <c r="A286" s="335" t="s">
        <v>140</v>
      </c>
      <c r="B286" s="346" t="s">
        <v>194</v>
      </c>
      <c r="C286" s="337">
        <f t="shared" si="59"/>
        <v>0</v>
      </c>
      <c r="D286" s="337">
        <v>0</v>
      </c>
      <c r="E286" s="87">
        <f>180-180</f>
        <v>0</v>
      </c>
      <c r="F286" s="337">
        <v>0</v>
      </c>
      <c r="G286" s="337">
        <v>0</v>
      </c>
      <c r="H286" s="337">
        <v>0</v>
      </c>
      <c r="I286" s="337">
        <v>0</v>
      </c>
      <c r="J286" s="431"/>
      <c r="K286" s="431"/>
      <c r="L286" s="431"/>
      <c r="M286" s="431"/>
    </row>
    <row r="287" spans="1:13" s="125" customFormat="1" x14ac:dyDescent="0.2">
      <c r="A287" s="128"/>
      <c r="B287" s="106" t="s">
        <v>195</v>
      </c>
      <c r="C287" s="103">
        <f t="shared" si="59"/>
        <v>0</v>
      </c>
      <c r="D287" s="104">
        <v>0</v>
      </c>
      <c r="E287" s="87">
        <f>180-180</f>
        <v>0</v>
      </c>
      <c r="F287" s="104">
        <v>0</v>
      </c>
      <c r="G287" s="104">
        <v>0</v>
      </c>
      <c r="H287" s="104">
        <v>0</v>
      </c>
      <c r="I287" s="104">
        <v>0</v>
      </c>
      <c r="J287" s="126"/>
      <c r="K287" s="126"/>
      <c r="L287" s="126"/>
      <c r="M287" s="126"/>
    </row>
    <row r="288" spans="1:13" s="344" customFormat="1" ht="25.5" x14ac:dyDescent="0.2">
      <c r="A288" s="597" t="s">
        <v>450</v>
      </c>
      <c r="B288" s="341" t="s">
        <v>194</v>
      </c>
      <c r="C288" s="342">
        <f t="shared" si="59"/>
        <v>547</v>
      </c>
      <c r="D288" s="342">
        <v>0</v>
      </c>
      <c r="E288" s="345">
        <v>547</v>
      </c>
      <c r="F288" s="342">
        <v>0</v>
      </c>
      <c r="G288" s="342">
        <v>0</v>
      </c>
      <c r="H288" s="342">
        <v>0</v>
      </c>
      <c r="I288" s="342">
        <v>0</v>
      </c>
      <c r="J288" s="343"/>
      <c r="K288" s="343"/>
      <c r="L288" s="343"/>
      <c r="M288" s="343"/>
    </row>
    <row r="289" spans="1:13" s="125" customFormat="1" x14ac:dyDescent="0.2">
      <c r="A289" s="128"/>
      <c r="B289" s="106" t="s">
        <v>195</v>
      </c>
      <c r="C289" s="103">
        <f t="shared" si="59"/>
        <v>547</v>
      </c>
      <c r="D289" s="104">
        <v>0</v>
      </c>
      <c r="E289" s="87">
        <v>547</v>
      </c>
      <c r="F289" s="104">
        <v>0</v>
      </c>
      <c r="G289" s="104">
        <v>0</v>
      </c>
      <c r="H289" s="104">
        <v>0</v>
      </c>
      <c r="I289" s="104">
        <v>0</v>
      </c>
      <c r="J289" s="126"/>
      <c r="K289" s="126"/>
      <c r="L289" s="126"/>
      <c r="M289" s="126"/>
    </row>
    <row r="290" spans="1:13" s="344" customFormat="1" ht="25.5" x14ac:dyDescent="0.2">
      <c r="A290" s="597" t="s">
        <v>451</v>
      </c>
      <c r="B290" s="341" t="s">
        <v>194</v>
      </c>
      <c r="C290" s="342">
        <f t="shared" si="59"/>
        <v>461.5</v>
      </c>
      <c r="D290" s="342">
        <v>0</v>
      </c>
      <c r="E290" s="345">
        <v>461.5</v>
      </c>
      <c r="F290" s="342">
        <v>0</v>
      </c>
      <c r="G290" s="342">
        <v>0</v>
      </c>
      <c r="H290" s="342">
        <v>0</v>
      </c>
      <c r="I290" s="342">
        <v>0</v>
      </c>
      <c r="J290" s="343"/>
      <c r="K290" s="343"/>
      <c r="L290" s="343"/>
      <c r="M290" s="343"/>
    </row>
    <row r="291" spans="1:13" s="125" customFormat="1" x14ac:dyDescent="0.2">
      <c r="A291" s="128"/>
      <c r="B291" s="106" t="s">
        <v>195</v>
      </c>
      <c r="C291" s="103">
        <f t="shared" si="59"/>
        <v>461.5</v>
      </c>
      <c r="D291" s="104">
        <v>0</v>
      </c>
      <c r="E291" s="87">
        <v>461.5</v>
      </c>
      <c r="F291" s="104">
        <v>0</v>
      </c>
      <c r="G291" s="104">
        <v>0</v>
      </c>
      <c r="H291" s="104">
        <v>0</v>
      </c>
      <c r="I291" s="104">
        <v>0</v>
      </c>
      <c r="J291" s="126"/>
      <c r="K291" s="126"/>
      <c r="L291" s="126"/>
      <c r="M291" s="126"/>
    </row>
    <row r="292" spans="1:13" s="161" customFormat="1" x14ac:dyDescent="0.2">
      <c r="A292" s="194" t="s">
        <v>164</v>
      </c>
      <c r="B292" s="159" t="s">
        <v>194</v>
      </c>
      <c r="C292" s="160">
        <f t="shared" si="59"/>
        <v>26</v>
      </c>
      <c r="D292" s="160">
        <f t="shared" ref="D292:I293" si="63">D294</f>
        <v>25</v>
      </c>
      <c r="E292" s="160">
        <f t="shared" si="63"/>
        <v>0</v>
      </c>
      <c r="F292" s="160">
        <f t="shared" si="63"/>
        <v>0</v>
      </c>
      <c r="G292" s="160">
        <f t="shared" si="63"/>
        <v>0</v>
      </c>
      <c r="H292" s="160">
        <f t="shared" si="63"/>
        <v>0</v>
      </c>
      <c r="I292" s="160">
        <f t="shared" si="63"/>
        <v>1</v>
      </c>
      <c r="J292" s="195"/>
      <c r="K292" s="195"/>
      <c r="L292" s="195"/>
      <c r="M292" s="195"/>
    </row>
    <row r="293" spans="1:13" s="161" customFormat="1" x14ac:dyDescent="0.2">
      <c r="A293" s="193"/>
      <c r="B293" s="162" t="s">
        <v>195</v>
      </c>
      <c r="C293" s="160">
        <f t="shared" si="59"/>
        <v>26</v>
      </c>
      <c r="D293" s="160">
        <f t="shared" si="63"/>
        <v>25</v>
      </c>
      <c r="E293" s="160">
        <f t="shared" si="63"/>
        <v>0</v>
      </c>
      <c r="F293" s="160">
        <f t="shared" si="63"/>
        <v>0</v>
      </c>
      <c r="G293" s="160">
        <f t="shared" si="63"/>
        <v>0</v>
      </c>
      <c r="H293" s="160">
        <f t="shared" si="63"/>
        <v>0</v>
      </c>
      <c r="I293" s="160">
        <f t="shared" si="63"/>
        <v>1</v>
      </c>
      <c r="J293" s="195"/>
      <c r="K293" s="195"/>
      <c r="L293" s="195"/>
      <c r="M293" s="195"/>
    </row>
    <row r="294" spans="1:13" s="344" customFormat="1" ht="25.5" x14ac:dyDescent="0.2">
      <c r="A294" s="597" t="s">
        <v>163</v>
      </c>
      <c r="B294" s="341" t="s">
        <v>194</v>
      </c>
      <c r="C294" s="342">
        <f t="shared" si="59"/>
        <v>26</v>
      </c>
      <c r="D294" s="342">
        <v>25</v>
      </c>
      <c r="E294" s="348">
        <v>0</v>
      </c>
      <c r="F294" s="342">
        <f>F295</f>
        <v>0</v>
      </c>
      <c r="G294" s="342">
        <f>G295</f>
        <v>0</v>
      </c>
      <c r="H294" s="342">
        <f>H295</f>
        <v>0</v>
      </c>
      <c r="I294" s="342">
        <f>I295</f>
        <v>1</v>
      </c>
      <c r="J294" s="343"/>
      <c r="K294" s="343"/>
      <c r="L294" s="343"/>
      <c r="M294" s="343"/>
    </row>
    <row r="295" spans="1:13" s="125" customFormat="1" x14ac:dyDescent="0.2">
      <c r="A295" s="105"/>
      <c r="B295" s="106" t="s">
        <v>195</v>
      </c>
      <c r="C295" s="103">
        <f t="shared" si="59"/>
        <v>26</v>
      </c>
      <c r="D295" s="104">
        <v>25</v>
      </c>
      <c r="E295" s="275">
        <v>0</v>
      </c>
      <c r="F295" s="104">
        <v>0</v>
      </c>
      <c r="G295" s="104">
        <v>0</v>
      </c>
      <c r="H295" s="104">
        <v>0</v>
      </c>
      <c r="I295" s="104">
        <v>1</v>
      </c>
      <c r="J295" s="126"/>
      <c r="K295" s="126"/>
      <c r="L295" s="126"/>
      <c r="M295" s="126"/>
    </row>
    <row r="296" spans="1:13" s="161" customFormat="1" x14ac:dyDescent="0.2">
      <c r="A296" s="194" t="s">
        <v>597</v>
      </c>
      <c r="B296" s="159" t="s">
        <v>194</v>
      </c>
      <c r="C296" s="160">
        <f t="shared" si="59"/>
        <v>135065</v>
      </c>
      <c r="D296" s="160">
        <f t="shared" ref="D296:I297" si="64">D298+D300</f>
        <v>0</v>
      </c>
      <c r="E296" s="160">
        <f t="shared" si="64"/>
        <v>33645</v>
      </c>
      <c r="F296" s="160">
        <f t="shared" si="64"/>
        <v>61283</v>
      </c>
      <c r="G296" s="160">
        <f t="shared" si="64"/>
        <v>40137</v>
      </c>
      <c r="H296" s="160">
        <f t="shared" si="64"/>
        <v>0</v>
      </c>
      <c r="I296" s="160">
        <f t="shared" si="64"/>
        <v>0</v>
      </c>
      <c r="J296" s="195"/>
      <c r="K296" s="195"/>
      <c r="L296" s="195"/>
      <c r="M296" s="195"/>
    </row>
    <row r="297" spans="1:13" s="161" customFormat="1" x14ac:dyDescent="0.2">
      <c r="A297" s="193"/>
      <c r="B297" s="162" t="s">
        <v>195</v>
      </c>
      <c r="C297" s="160">
        <f t="shared" si="59"/>
        <v>135065</v>
      </c>
      <c r="D297" s="160">
        <f t="shared" si="64"/>
        <v>0</v>
      </c>
      <c r="E297" s="160">
        <f t="shared" si="64"/>
        <v>33645</v>
      </c>
      <c r="F297" s="160">
        <f t="shared" si="64"/>
        <v>61283</v>
      </c>
      <c r="G297" s="160">
        <f t="shared" si="64"/>
        <v>40137</v>
      </c>
      <c r="H297" s="160">
        <f t="shared" si="64"/>
        <v>0</v>
      </c>
      <c r="I297" s="160">
        <f t="shared" si="64"/>
        <v>0</v>
      </c>
      <c r="J297" s="195"/>
      <c r="K297" s="195"/>
      <c r="L297" s="195"/>
      <c r="M297" s="195"/>
    </row>
    <row r="298" spans="1:13" s="338" customFormat="1" ht="25.5" x14ac:dyDescent="0.2">
      <c r="A298" s="503" t="s">
        <v>641</v>
      </c>
      <c r="B298" s="346" t="s">
        <v>194</v>
      </c>
      <c r="C298" s="103">
        <f t="shared" si="59"/>
        <v>84575</v>
      </c>
      <c r="D298" s="104">
        <v>0</v>
      </c>
      <c r="E298" s="473">
        <v>21145</v>
      </c>
      <c r="F298" s="104">
        <v>42288</v>
      </c>
      <c r="G298" s="104">
        <v>21142</v>
      </c>
      <c r="H298" s="337">
        <v>0</v>
      </c>
      <c r="I298" s="337">
        <v>0</v>
      </c>
      <c r="J298" s="478"/>
      <c r="K298" s="431"/>
      <c r="L298" s="431"/>
      <c r="M298" s="431"/>
    </row>
    <row r="299" spans="1:13" s="125" customFormat="1" x14ac:dyDescent="0.2">
      <c r="A299" s="105"/>
      <c r="B299" s="106" t="s">
        <v>195</v>
      </c>
      <c r="C299" s="103">
        <f t="shared" si="59"/>
        <v>84575</v>
      </c>
      <c r="D299" s="104">
        <v>0</v>
      </c>
      <c r="E299" s="275">
        <v>21145</v>
      </c>
      <c r="F299" s="104">
        <v>42288</v>
      </c>
      <c r="G299" s="104">
        <v>21142</v>
      </c>
      <c r="H299" s="104">
        <v>0</v>
      </c>
      <c r="I299" s="104">
        <v>0</v>
      </c>
      <c r="J299" s="479"/>
      <c r="K299" s="126"/>
      <c r="L299" s="126"/>
      <c r="M299" s="126"/>
    </row>
    <row r="300" spans="1:13" s="338" customFormat="1" ht="25.5" x14ac:dyDescent="0.2">
      <c r="A300" s="503" t="s">
        <v>642</v>
      </c>
      <c r="B300" s="346" t="s">
        <v>194</v>
      </c>
      <c r="C300" s="103">
        <f t="shared" si="59"/>
        <v>50490</v>
      </c>
      <c r="D300" s="337">
        <v>0</v>
      </c>
      <c r="E300" s="473">
        <v>12500</v>
      </c>
      <c r="F300" s="104">
        <v>18995</v>
      </c>
      <c r="G300" s="104">
        <v>18995</v>
      </c>
      <c r="H300" s="337">
        <v>0</v>
      </c>
      <c r="I300" s="337">
        <v>0</v>
      </c>
      <c r="J300" s="478"/>
      <c r="K300" s="431"/>
      <c r="L300" s="431"/>
      <c r="M300" s="431"/>
    </row>
    <row r="301" spans="1:13" s="125" customFormat="1" x14ac:dyDescent="0.2">
      <c r="A301" s="105"/>
      <c r="B301" s="106" t="s">
        <v>195</v>
      </c>
      <c r="C301" s="103">
        <f t="shared" si="59"/>
        <v>50490</v>
      </c>
      <c r="D301" s="104">
        <v>0</v>
      </c>
      <c r="E301" s="275">
        <v>12500</v>
      </c>
      <c r="F301" s="104">
        <v>18995</v>
      </c>
      <c r="G301" s="104">
        <v>18995</v>
      </c>
      <c r="H301" s="104">
        <v>0</v>
      </c>
      <c r="I301" s="104">
        <v>0</v>
      </c>
      <c r="J301" s="479"/>
      <c r="K301" s="126"/>
      <c r="L301" s="126"/>
      <c r="M301" s="126"/>
    </row>
    <row r="302" spans="1:13" s="161" customFormat="1" x14ac:dyDescent="0.2">
      <c r="A302" s="524" t="s">
        <v>960</v>
      </c>
      <c r="B302" s="159" t="s">
        <v>194</v>
      </c>
      <c r="C302" s="160">
        <f t="shared" ref="C302:I303" si="65">C304</f>
        <v>1762</v>
      </c>
      <c r="D302" s="160">
        <f t="shared" si="65"/>
        <v>0</v>
      </c>
      <c r="E302" s="160">
        <f t="shared" si="65"/>
        <v>200</v>
      </c>
      <c r="F302" s="160">
        <f t="shared" si="65"/>
        <v>1000</v>
      </c>
      <c r="G302" s="160">
        <f t="shared" si="65"/>
        <v>562</v>
      </c>
      <c r="H302" s="160">
        <f t="shared" si="65"/>
        <v>0</v>
      </c>
      <c r="I302" s="160">
        <f t="shared" si="65"/>
        <v>0</v>
      </c>
      <c r="J302" s="195"/>
      <c r="K302" s="195"/>
      <c r="L302" s="195"/>
      <c r="M302" s="195"/>
    </row>
    <row r="303" spans="1:13" s="161" customFormat="1" x14ac:dyDescent="0.2">
      <c r="A303" s="193"/>
      <c r="B303" s="162" t="s">
        <v>195</v>
      </c>
      <c r="C303" s="160">
        <f t="shared" si="65"/>
        <v>1762</v>
      </c>
      <c r="D303" s="160">
        <f t="shared" si="65"/>
        <v>0</v>
      </c>
      <c r="E303" s="160">
        <f t="shared" si="65"/>
        <v>200</v>
      </c>
      <c r="F303" s="160">
        <f t="shared" si="65"/>
        <v>1000</v>
      </c>
      <c r="G303" s="160">
        <f t="shared" si="65"/>
        <v>562</v>
      </c>
      <c r="H303" s="160">
        <f t="shared" si="65"/>
        <v>0</v>
      </c>
      <c r="I303" s="160">
        <f t="shared" si="65"/>
        <v>0</v>
      </c>
      <c r="J303" s="195"/>
      <c r="K303" s="195"/>
      <c r="L303" s="195"/>
      <c r="M303" s="195"/>
    </row>
    <row r="304" spans="1:13" s="127" customFormat="1" ht="25.5" x14ac:dyDescent="0.2">
      <c r="A304" s="513" t="s">
        <v>961</v>
      </c>
      <c r="B304" s="156" t="s">
        <v>194</v>
      </c>
      <c r="C304" s="98">
        <f>D304+E304+F304+G304+H304+I304</f>
        <v>1762</v>
      </c>
      <c r="D304" s="98">
        <v>0</v>
      </c>
      <c r="E304" s="588">
        <v>200</v>
      </c>
      <c r="F304" s="98">
        <v>1000</v>
      </c>
      <c r="G304" s="98">
        <v>562</v>
      </c>
      <c r="H304" s="98">
        <v>0</v>
      </c>
      <c r="I304" s="98">
        <v>0</v>
      </c>
      <c r="J304" s="489"/>
      <c r="K304" s="589"/>
      <c r="L304" s="589"/>
      <c r="M304" s="589"/>
    </row>
    <row r="305" spans="1:13" s="127" customFormat="1" x14ac:dyDescent="0.2">
      <c r="A305" s="148"/>
      <c r="B305" s="158" t="s">
        <v>195</v>
      </c>
      <c r="C305" s="98">
        <f>D305+E305+F305+G305+H305+I305</f>
        <v>1762</v>
      </c>
      <c r="D305" s="98">
        <v>0</v>
      </c>
      <c r="E305" s="588">
        <v>200</v>
      </c>
      <c r="F305" s="98">
        <v>1000</v>
      </c>
      <c r="G305" s="98">
        <v>562</v>
      </c>
      <c r="H305" s="98">
        <v>0</v>
      </c>
      <c r="I305" s="98">
        <v>0</v>
      </c>
      <c r="J305" s="489"/>
      <c r="K305" s="589"/>
      <c r="L305" s="589"/>
      <c r="M305" s="589"/>
    </row>
    <row r="306" spans="1:13" x14ac:dyDescent="0.2">
      <c r="A306" s="691" t="s">
        <v>259</v>
      </c>
      <c r="B306" s="652"/>
      <c r="C306" s="652"/>
      <c r="D306" s="652"/>
      <c r="E306" s="652"/>
      <c r="F306" s="652"/>
      <c r="G306" s="652"/>
      <c r="H306" s="652"/>
      <c r="I306" s="680"/>
      <c r="J306" s="12"/>
      <c r="K306" s="12"/>
      <c r="L306" s="12"/>
      <c r="M306" s="12"/>
    </row>
    <row r="307" spans="1:13" x14ac:dyDescent="0.2">
      <c r="A307" s="118" t="s">
        <v>197</v>
      </c>
      <c r="B307" s="27" t="s">
        <v>194</v>
      </c>
      <c r="C307" s="58">
        <f t="shared" ref="C307:C332" si="66">D307+E307+F307+G307+H307+I307</f>
        <v>22415</v>
      </c>
      <c r="D307" s="87">
        <f t="shared" ref="D307:I308" si="67">D309+D323</f>
        <v>345</v>
      </c>
      <c r="E307" s="87">
        <f t="shared" si="67"/>
        <v>1342</v>
      </c>
      <c r="F307" s="87">
        <f t="shared" si="67"/>
        <v>9403</v>
      </c>
      <c r="G307" s="87">
        <f t="shared" si="67"/>
        <v>10502</v>
      </c>
      <c r="H307" s="87">
        <f t="shared" si="67"/>
        <v>823</v>
      </c>
      <c r="I307" s="87">
        <f t="shared" si="67"/>
        <v>0</v>
      </c>
      <c r="J307" s="12"/>
      <c r="K307" s="12"/>
      <c r="L307" s="12"/>
      <c r="M307" s="12"/>
    </row>
    <row r="308" spans="1:13" x14ac:dyDescent="0.2">
      <c r="A308" s="24" t="s">
        <v>222</v>
      </c>
      <c r="B308" s="29" t="s">
        <v>195</v>
      </c>
      <c r="C308" s="58">
        <f t="shared" si="66"/>
        <v>22415</v>
      </c>
      <c r="D308" s="87">
        <f t="shared" si="67"/>
        <v>345</v>
      </c>
      <c r="E308" s="87">
        <f t="shared" si="67"/>
        <v>1342</v>
      </c>
      <c r="F308" s="87">
        <f t="shared" si="67"/>
        <v>9403</v>
      </c>
      <c r="G308" s="87">
        <f t="shared" si="67"/>
        <v>10502</v>
      </c>
      <c r="H308" s="87">
        <f t="shared" si="67"/>
        <v>823</v>
      </c>
      <c r="I308" s="87">
        <f t="shared" si="67"/>
        <v>0</v>
      </c>
      <c r="J308" s="12"/>
      <c r="K308" s="12"/>
      <c r="L308" s="12"/>
      <c r="M308" s="12"/>
    </row>
    <row r="309" spans="1:13" s="22" customFormat="1" x14ac:dyDescent="0.2">
      <c r="A309" s="474" t="s">
        <v>210</v>
      </c>
      <c r="B309" s="475" t="s">
        <v>194</v>
      </c>
      <c r="C309" s="72">
        <f t="shared" si="66"/>
        <v>21773</v>
      </c>
      <c r="D309" s="72">
        <f t="shared" ref="D309:I312" si="68">D311</f>
        <v>345</v>
      </c>
      <c r="E309" s="72">
        <f t="shared" si="68"/>
        <v>700</v>
      </c>
      <c r="F309" s="72">
        <f t="shared" si="68"/>
        <v>9403</v>
      </c>
      <c r="G309" s="72">
        <f t="shared" si="68"/>
        <v>10502</v>
      </c>
      <c r="H309" s="72">
        <f t="shared" si="68"/>
        <v>823</v>
      </c>
      <c r="I309" s="72">
        <f t="shared" si="68"/>
        <v>0</v>
      </c>
      <c r="J309" s="472"/>
      <c r="K309" s="472"/>
      <c r="L309" s="472"/>
      <c r="M309" s="472"/>
    </row>
    <row r="310" spans="1:13" s="22" customFormat="1" x14ac:dyDescent="0.2">
      <c r="A310" s="443" t="s">
        <v>201</v>
      </c>
      <c r="B310" s="476" t="s">
        <v>195</v>
      </c>
      <c r="C310" s="72">
        <f t="shared" si="66"/>
        <v>21773</v>
      </c>
      <c r="D310" s="72">
        <f t="shared" si="68"/>
        <v>345</v>
      </c>
      <c r="E310" s="72">
        <f t="shared" si="68"/>
        <v>700</v>
      </c>
      <c r="F310" s="72">
        <f t="shared" si="68"/>
        <v>9403</v>
      </c>
      <c r="G310" s="72">
        <f t="shared" si="68"/>
        <v>10502</v>
      </c>
      <c r="H310" s="72">
        <f t="shared" si="68"/>
        <v>823</v>
      </c>
      <c r="I310" s="72">
        <f t="shared" si="68"/>
        <v>0</v>
      </c>
      <c r="J310" s="472"/>
      <c r="K310" s="472"/>
      <c r="L310" s="472"/>
      <c r="M310" s="472"/>
    </row>
    <row r="311" spans="1:13" s="22" customFormat="1" ht="25.5" x14ac:dyDescent="0.2">
      <c r="A311" s="449" t="s">
        <v>152</v>
      </c>
      <c r="B311" s="66" t="s">
        <v>194</v>
      </c>
      <c r="C311" s="72">
        <f t="shared" si="66"/>
        <v>21773</v>
      </c>
      <c r="D311" s="72">
        <f t="shared" si="68"/>
        <v>345</v>
      </c>
      <c r="E311" s="72">
        <f t="shared" si="68"/>
        <v>700</v>
      </c>
      <c r="F311" s="72">
        <f t="shared" si="68"/>
        <v>9403</v>
      </c>
      <c r="G311" s="72">
        <f t="shared" si="68"/>
        <v>10502</v>
      </c>
      <c r="H311" s="72">
        <f t="shared" si="68"/>
        <v>823</v>
      </c>
      <c r="I311" s="72">
        <f t="shared" si="68"/>
        <v>0</v>
      </c>
      <c r="J311" s="472"/>
      <c r="K311" s="472"/>
      <c r="L311" s="472"/>
      <c r="M311" s="472"/>
    </row>
    <row r="312" spans="1:13" s="22" customFormat="1" x14ac:dyDescent="0.2">
      <c r="A312" s="18"/>
      <c r="B312" s="70" t="s">
        <v>195</v>
      </c>
      <c r="C312" s="72">
        <f t="shared" si="66"/>
        <v>21773</v>
      </c>
      <c r="D312" s="72">
        <f t="shared" si="68"/>
        <v>345</v>
      </c>
      <c r="E312" s="72">
        <f t="shared" si="68"/>
        <v>700</v>
      </c>
      <c r="F312" s="72">
        <f t="shared" si="68"/>
        <v>9403</v>
      </c>
      <c r="G312" s="72">
        <f t="shared" si="68"/>
        <v>10502</v>
      </c>
      <c r="H312" s="72">
        <f t="shared" si="68"/>
        <v>823</v>
      </c>
      <c r="I312" s="72">
        <f t="shared" si="68"/>
        <v>0</v>
      </c>
      <c r="J312" s="472"/>
      <c r="K312" s="472"/>
      <c r="L312" s="472"/>
      <c r="M312" s="472"/>
    </row>
    <row r="313" spans="1:13" s="22" customFormat="1" ht="25.5" x14ac:dyDescent="0.2">
      <c r="A313" s="163" t="s">
        <v>319</v>
      </c>
      <c r="B313" s="66" t="s">
        <v>194</v>
      </c>
      <c r="C313" s="72">
        <f t="shared" si="66"/>
        <v>21773</v>
      </c>
      <c r="D313" s="72">
        <f t="shared" ref="D313:I314" si="69">D315+D317+D319+D321</f>
        <v>345</v>
      </c>
      <c r="E313" s="72">
        <f t="shared" si="69"/>
        <v>700</v>
      </c>
      <c r="F313" s="72">
        <f t="shared" si="69"/>
        <v>9403</v>
      </c>
      <c r="G313" s="72">
        <f t="shared" si="69"/>
        <v>10502</v>
      </c>
      <c r="H313" s="72">
        <f t="shared" si="69"/>
        <v>823</v>
      </c>
      <c r="I313" s="72">
        <f t="shared" si="69"/>
        <v>0</v>
      </c>
      <c r="J313" s="472"/>
      <c r="K313" s="472"/>
      <c r="L313" s="472"/>
      <c r="M313" s="472"/>
    </row>
    <row r="314" spans="1:13" s="22" customFormat="1" x14ac:dyDescent="0.2">
      <c r="A314" s="69"/>
      <c r="B314" s="70" t="s">
        <v>195</v>
      </c>
      <c r="C314" s="72">
        <f t="shared" si="66"/>
        <v>21773</v>
      </c>
      <c r="D314" s="72">
        <f t="shared" si="69"/>
        <v>345</v>
      </c>
      <c r="E314" s="72">
        <f t="shared" si="69"/>
        <v>700</v>
      </c>
      <c r="F314" s="72">
        <f t="shared" si="69"/>
        <v>9403</v>
      </c>
      <c r="G314" s="72">
        <f t="shared" si="69"/>
        <v>10502</v>
      </c>
      <c r="H314" s="72">
        <f t="shared" si="69"/>
        <v>823</v>
      </c>
      <c r="I314" s="72">
        <f t="shared" si="69"/>
        <v>0</v>
      </c>
      <c r="J314" s="472"/>
      <c r="K314" s="472"/>
      <c r="L314" s="472"/>
      <c r="M314" s="472"/>
    </row>
    <row r="315" spans="1:13" s="22" customFormat="1" ht="25.5" x14ac:dyDescent="0.2">
      <c r="A315" s="364" t="s">
        <v>598</v>
      </c>
      <c r="B315" s="457" t="s">
        <v>194</v>
      </c>
      <c r="C315" s="72">
        <f t="shared" si="66"/>
        <v>4876</v>
      </c>
      <c r="D315" s="72">
        <v>87</v>
      </c>
      <c r="E315" s="347">
        <v>145</v>
      </c>
      <c r="F315" s="72">
        <v>2560</v>
      </c>
      <c r="G315" s="72">
        <v>2084</v>
      </c>
      <c r="H315" s="72">
        <v>0</v>
      </c>
      <c r="I315" s="72">
        <v>0</v>
      </c>
      <c r="J315" s="489"/>
      <c r="K315" s="472"/>
      <c r="L315" s="472"/>
      <c r="M315" s="472"/>
    </row>
    <row r="316" spans="1:13" s="22" customFormat="1" x14ac:dyDescent="0.2">
      <c r="A316" s="477"/>
      <c r="B316" s="355" t="s">
        <v>195</v>
      </c>
      <c r="C316" s="72">
        <f t="shared" si="66"/>
        <v>4876</v>
      </c>
      <c r="D316" s="72">
        <v>87</v>
      </c>
      <c r="E316" s="72">
        <v>145</v>
      </c>
      <c r="F316" s="72">
        <v>2560</v>
      </c>
      <c r="G316" s="72">
        <v>2084</v>
      </c>
      <c r="H316" s="72">
        <v>0</v>
      </c>
      <c r="I316" s="72">
        <v>0</v>
      </c>
      <c r="J316" s="489"/>
      <c r="K316" s="472"/>
      <c r="L316" s="472"/>
      <c r="M316" s="472"/>
    </row>
    <row r="317" spans="1:13" s="22" customFormat="1" ht="25.5" x14ac:dyDescent="0.2">
      <c r="A317" s="364" t="s">
        <v>599</v>
      </c>
      <c r="B317" s="457" t="s">
        <v>194</v>
      </c>
      <c r="C317" s="72">
        <f t="shared" si="66"/>
        <v>5638</v>
      </c>
      <c r="D317" s="72">
        <v>86</v>
      </c>
      <c r="E317" s="347">
        <v>177</v>
      </c>
      <c r="F317" s="72">
        <v>2518</v>
      </c>
      <c r="G317" s="72">
        <v>2649</v>
      </c>
      <c r="H317" s="72">
        <v>208</v>
      </c>
      <c r="I317" s="72">
        <v>0</v>
      </c>
      <c r="J317" s="489"/>
      <c r="K317" s="472"/>
      <c r="L317" s="472"/>
      <c r="M317" s="472"/>
    </row>
    <row r="318" spans="1:13" s="22" customFormat="1" x14ac:dyDescent="0.2">
      <c r="A318" s="477"/>
      <c r="B318" s="355" t="s">
        <v>195</v>
      </c>
      <c r="C318" s="72">
        <f t="shared" si="66"/>
        <v>5638</v>
      </c>
      <c r="D318" s="72">
        <v>86</v>
      </c>
      <c r="E318" s="72">
        <v>177</v>
      </c>
      <c r="F318" s="72">
        <v>2518</v>
      </c>
      <c r="G318" s="72">
        <v>2649</v>
      </c>
      <c r="H318" s="72">
        <v>208</v>
      </c>
      <c r="I318" s="72">
        <v>0</v>
      </c>
      <c r="J318" s="489"/>
      <c r="K318" s="472"/>
      <c r="L318" s="472"/>
      <c r="M318" s="472"/>
    </row>
    <row r="319" spans="1:13" s="22" customFormat="1" ht="25.5" x14ac:dyDescent="0.2">
      <c r="A319" s="364" t="s">
        <v>600</v>
      </c>
      <c r="B319" s="457" t="s">
        <v>194</v>
      </c>
      <c r="C319" s="72">
        <f t="shared" si="66"/>
        <v>5566</v>
      </c>
      <c r="D319" s="72">
        <v>86</v>
      </c>
      <c r="E319" s="347">
        <v>192</v>
      </c>
      <c r="F319" s="72">
        <v>2184</v>
      </c>
      <c r="G319" s="72">
        <v>2723</v>
      </c>
      <c r="H319" s="72">
        <v>381</v>
      </c>
      <c r="I319" s="72">
        <v>0</v>
      </c>
      <c r="J319" s="489"/>
      <c r="K319" s="472"/>
      <c r="L319" s="472"/>
      <c r="M319" s="472" t="s">
        <v>972</v>
      </c>
    </row>
    <row r="320" spans="1:13" s="22" customFormat="1" x14ac:dyDescent="0.2">
      <c r="A320" s="477"/>
      <c r="B320" s="355" t="s">
        <v>195</v>
      </c>
      <c r="C320" s="72">
        <f t="shared" si="66"/>
        <v>5566</v>
      </c>
      <c r="D320" s="72">
        <v>86</v>
      </c>
      <c r="E320" s="72">
        <v>192</v>
      </c>
      <c r="F320" s="72">
        <v>2184</v>
      </c>
      <c r="G320" s="72">
        <v>2723</v>
      </c>
      <c r="H320" s="72">
        <v>381</v>
      </c>
      <c r="I320" s="72">
        <v>0</v>
      </c>
      <c r="J320" s="489"/>
      <c r="K320" s="472"/>
      <c r="L320" s="472"/>
      <c r="M320" s="472"/>
    </row>
    <row r="321" spans="1:13" s="22" customFormat="1" ht="25.5" x14ac:dyDescent="0.2">
      <c r="A321" s="364" t="s">
        <v>602</v>
      </c>
      <c r="B321" s="457" t="s">
        <v>194</v>
      </c>
      <c r="C321" s="72">
        <f t="shared" si="66"/>
        <v>5693</v>
      </c>
      <c r="D321" s="72">
        <v>86</v>
      </c>
      <c r="E321" s="347">
        <v>186</v>
      </c>
      <c r="F321" s="72">
        <v>2141</v>
      </c>
      <c r="G321" s="72">
        <v>3046</v>
      </c>
      <c r="H321" s="72">
        <v>234</v>
      </c>
      <c r="I321" s="72">
        <v>0</v>
      </c>
      <c r="J321" s="489"/>
      <c r="K321" s="472"/>
      <c r="L321" s="472"/>
      <c r="M321" s="472"/>
    </row>
    <row r="322" spans="1:13" s="22" customFormat="1" x14ac:dyDescent="0.2">
      <c r="A322" s="477"/>
      <c r="B322" s="355" t="s">
        <v>195</v>
      </c>
      <c r="C322" s="72">
        <f t="shared" si="66"/>
        <v>5693</v>
      </c>
      <c r="D322" s="72">
        <v>86</v>
      </c>
      <c r="E322" s="72">
        <v>186</v>
      </c>
      <c r="F322" s="72">
        <v>2141</v>
      </c>
      <c r="G322" s="72">
        <v>3046</v>
      </c>
      <c r="H322" s="72">
        <v>234</v>
      </c>
      <c r="I322" s="72">
        <v>0</v>
      </c>
      <c r="J322" s="489"/>
      <c r="K322" s="472"/>
      <c r="L322" s="472"/>
      <c r="M322" s="472"/>
    </row>
    <row r="323" spans="1:13" s="116" customFormat="1" x14ac:dyDescent="0.2">
      <c r="A323" s="53" t="s">
        <v>293</v>
      </c>
      <c r="B323" s="164" t="s">
        <v>194</v>
      </c>
      <c r="C323" s="165">
        <f t="shared" si="66"/>
        <v>642</v>
      </c>
      <c r="D323" s="165">
        <f t="shared" ref="D323:I330" si="70">D325</f>
        <v>0</v>
      </c>
      <c r="E323" s="165">
        <f t="shared" si="70"/>
        <v>642</v>
      </c>
      <c r="F323" s="165">
        <f t="shared" si="70"/>
        <v>0</v>
      </c>
      <c r="G323" s="165">
        <f t="shared" si="70"/>
        <v>0</v>
      </c>
      <c r="H323" s="165">
        <f t="shared" si="70"/>
        <v>0</v>
      </c>
      <c r="I323" s="165">
        <f t="shared" si="70"/>
        <v>0</v>
      </c>
      <c r="J323" s="180"/>
      <c r="K323" s="180"/>
      <c r="L323" s="180"/>
      <c r="M323" s="180"/>
    </row>
    <row r="324" spans="1:13" s="116" customFormat="1" x14ac:dyDescent="0.2">
      <c r="A324" s="178" t="s">
        <v>225</v>
      </c>
      <c r="B324" s="167" t="s">
        <v>195</v>
      </c>
      <c r="C324" s="165">
        <f t="shared" si="66"/>
        <v>642</v>
      </c>
      <c r="D324" s="165">
        <f t="shared" si="70"/>
        <v>0</v>
      </c>
      <c r="E324" s="165">
        <f t="shared" si="70"/>
        <v>642</v>
      </c>
      <c r="F324" s="165">
        <f t="shared" si="70"/>
        <v>0</v>
      </c>
      <c r="G324" s="165">
        <f t="shared" si="70"/>
        <v>0</v>
      </c>
      <c r="H324" s="165">
        <f t="shared" si="70"/>
        <v>0</v>
      </c>
      <c r="I324" s="165">
        <f t="shared" si="70"/>
        <v>0</v>
      </c>
      <c r="J324" s="180"/>
      <c r="K324" s="180"/>
      <c r="L324" s="180"/>
      <c r="M324" s="180"/>
    </row>
    <row r="325" spans="1:13" x14ac:dyDescent="0.2">
      <c r="A325" s="21" t="s">
        <v>257</v>
      </c>
      <c r="B325" s="8" t="s">
        <v>194</v>
      </c>
      <c r="C325" s="58">
        <f t="shared" si="66"/>
        <v>642</v>
      </c>
      <c r="D325" s="87">
        <f t="shared" si="70"/>
        <v>0</v>
      </c>
      <c r="E325" s="87">
        <f t="shared" si="70"/>
        <v>642</v>
      </c>
      <c r="F325" s="87">
        <f t="shared" si="70"/>
        <v>0</v>
      </c>
      <c r="G325" s="87">
        <f t="shared" si="70"/>
        <v>0</v>
      </c>
      <c r="H325" s="87">
        <f t="shared" si="70"/>
        <v>0</v>
      </c>
      <c r="I325" s="87">
        <f t="shared" si="70"/>
        <v>0</v>
      </c>
      <c r="J325" s="12"/>
      <c r="K325" s="12"/>
      <c r="L325" s="12"/>
      <c r="M325" s="12"/>
    </row>
    <row r="326" spans="1:13" x14ac:dyDescent="0.2">
      <c r="A326" s="18"/>
      <c r="B326" s="227" t="s">
        <v>195</v>
      </c>
      <c r="C326" s="58">
        <f t="shared" si="66"/>
        <v>642</v>
      </c>
      <c r="D326" s="87">
        <f t="shared" si="70"/>
        <v>0</v>
      </c>
      <c r="E326" s="87">
        <f t="shared" si="70"/>
        <v>642</v>
      </c>
      <c r="F326" s="87">
        <f t="shared" si="70"/>
        <v>0</v>
      </c>
      <c r="G326" s="87">
        <f t="shared" si="70"/>
        <v>0</v>
      </c>
      <c r="H326" s="87">
        <f t="shared" si="70"/>
        <v>0</v>
      </c>
      <c r="I326" s="87">
        <f t="shared" si="70"/>
        <v>0</v>
      </c>
      <c r="J326" s="12"/>
      <c r="K326" s="12"/>
      <c r="L326" s="12"/>
      <c r="M326" s="12"/>
    </row>
    <row r="327" spans="1:13" x14ac:dyDescent="0.2">
      <c r="A327" s="21" t="s">
        <v>230</v>
      </c>
      <c r="B327" s="226" t="s">
        <v>194</v>
      </c>
      <c r="C327" s="58">
        <f t="shared" si="66"/>
        <v>642</v>
      </c>
      <c r="D327" s="87">
        <f t="shared" si="70"/>
        <v>0</v>
      </c>
      <c r="E327" s="87">
        <f t="shared" si="70"/>
        <v>642</v>
      </c>
      <c r="F327" s="87">
        <f t="shared" si="70"/>
        <v>0</v>
      </c>
      <c r="G327" s="87">
        <f t="shared" si="70"/>
        <v>0</v>
      </c>
      <c r="H327" s="87">
        <f t="shared" si="70"/>
        <v>0</v>
      </c>
      <c r="I327" s="87">
        <f t="shared" si="70"/>
        <v>0</v>
      </c>
      <c r="J327" s="12"/>
      <c r="K327" s="12"/>
      <c r="L327" s="12"/>
      <c r="M327" s="12"/>
    </row>
    <row r="328" spans="1:13" x14ac:dyDescent="0.2">
      <c r="A328" s="11"/>
      <c r="B328" s="227" t="s">
        <v>195</v>
      </c>
      <c r="C328" s="58">
        <f t="shared" si="66"/>
        <v>642</v>
      </c>
      <c r="D328" s="87">
        <f t="shared" si="70"/>
        <v>0</v>
      </c>
      <c r="E328" s="87">
        <f t="shared" si="70"/>
        <v>642</v>
      </c>
      <c r="F328" s="87">
        <f t="shared" si="70"/>
        <v>0</v>
      </c>
      <c r="G328" s="87">
        <f t="shared" si="70"/>
        <v>0</v>
      </c>
      <c r="H328" s="87">
        <f t="shared" si="70"/>
        <v>0</v>
      </c>
      <c r="I328" s="87">
        <f t="shared" si="70"/>
        <v>0</v>
      </c>
      <c r="J328" s="12"/>
      <c r="K328" s="12"/>
      <c r="L328" s="12"/>
      <c r="M328" s="12"/>
    </row>
    <row r="329" spans="1:13" s="116" customFormat="1" x14ac:dyDescent="0.2">
      <c r="A329" s="163" t="s">
        <v>224</v>
      </c>
      <c r="B329" s="164" t="s">
        <v>194</v>
      </c>
      <c r="C329" s="165">
        <f t="shared" si="66"/>
        <v>642</v>
      </c>
      <c r="D329" s="165">
        <f>D331</f>
        <v>0</v>
      </c>
      <c r="E329" s="165">
        <f>E331</f>
        <v>642</v>
      </c>
      <c r="F329" s="165">
        <f>F330</f>
        <v>0</v>
      </c>
      <c r="G329" s="165">
        <f t="shared" si="70"/>
        <v>0</v>
      </c>
      <c r="H329" s="165">
        <f t="shared" si="70"/>
        <v>0</v>
      </c>
      <c r="I329" s="165">
        <f t="shared" si="70"/>
        <v>0</v>
      </c>
      <c r="J329" s="180"/>
      <c r="K329" s="180"/>
      <c r="L329" s="180"/>
      <c r="M329" s="180"/>
    </row>
    <row r="330" spans="1:13" s="116" customFormat="1" x14ac:dyDescent="0.2">
      <c r="A330" s="166"/>
      <c r="B330" s="167" t="s">
        <v>195</v>
      </c>
      <c r="C330" s="165">
        <f t="shared" si="66"/>
        <v>642</v>
      </c>
      <c r="D330" s="165">
        <f>D332</f>
        <v>0</v>
      </c>
      <c r="E330" s="165">
        <f>E332</f>
        <v>642</v>
      </c>
      <c r="F330" s="165">
        <f>F332</f>
        <v>0</v>
      </c>
      <c r="G330" s="165">
        <f t="shared" si="70"/>
        <v>0</v>
      </c>
      <c r="H330" s="165">
        <f t="shared" si="70"/>
        <v>0</v>
      </c>
      <c r="I330" s="165">
        <f t="shared" si="70"/>
        <v>0</v>
      </c>
      <c r="J330" s="180"/>
      <c r="K330" s="180"/>
      <c r="L330" s="180"/>
      <c r="M330" s="180"/>
    </row>
    <row r="331" spans="1:13" s="161" customFormat="1" x14ac:dyDescent="0.2">
      <c r="A331" s="256" t="s">
        <v>554</v>
      </c>
      <c r="B331" s="159" t="s">
        <v>194</v>
      </c>
      <c r="C331" s="160">
        <f t="shared" si="66"/>
        <v>642</v>
      </c>
      <c r="D331" s="160">
        <f t="shared" ref="D331:I332" si="71">D333+D335</f>
        <v>0</v>
      </c>
      <c r="E331" s="160">
        <f t="shared" si="71"/>
        <v>642</v>
      </c>
      <c r="F331" s="160">
        <f t="shared" si="71"/>
        <v>0</v>
      </c>
      <c r="G331" s="160">
        <f t="shared" si="71"/>
        <v>0</v>
      </c>
      <c r="H331" s="160">
        <f t="shared" si="71"/>
        <v>0</v>
      </c>
      <c r="I331" s="160">
        <f t="shared" si="71"/>
        <v>0</v>
      </c>
      <c r="J331" s="195"/>
      <c r="K331" s="195"/>
      <c r="L331" s="195"/>
      <c r="M331" s="195"/>
    </row>
    <row r="332" spans="1:13" s="161" customFormat="1" x14ac:dyDescent="0.2">
      <c r="A332" s="181"/>
      <c r="B332" s="162" t="s">
        <v>195</v>
      </c>
      <c r="C332" s="160">
        <f t="shared" si="66"/>
        <v>642</v>
      </c>
      <c r="D332" s="160">
        <f t="shared" si="71"/>
        <v>0</v>
      </c>
      <c r="E332" s="160">
        <f t="shared" si="71"/>
        <v>642</v>
      </c>
      <c r="F332" s="160">
        <f t="shared" si="71"/>
        <v>0</v>
      </c>
      <c r="G332" s="160">
        <f t="shared" si="71"/>
        <v>0</v>
      </c>
      <c r="H332" s="160">
        <f t="shared" si="71"/>
        <v>0</v>
      </c>
      <c r="I332" s="160">
        <f t="shared" si="71"/>
        <v>0</v>
      </c>
      <c r="J332" s="195"/>
      <c r="K332" s="195"/>
      <c r="L332" s="195"/>
      <c r="M332" s="195"/>
    </row>
    <row r="333" spans="1:13" s="344" customFormat="1" x14ac:dyDescent="0.2">
      <c r="A333" s="416" t="s">
        <v>555</v>
      </c>
      <c r="B333" s="341" t="s">
        <v>194</v>
      </c>
      <c r="C333" s="342">
        <f>D333+E333+F333+G333+H333+I333</f>
        <v>163</v>
      </c>
      <c r="D333" s="342">
        <v>0</v>
      </c>
      <c r="E333" s="104">
        <f>253-90</f>
        <v>163</v>
      </c>
      <c r="F333" s="342">
        <v>0</v>
      </c>
      <c r="G333" s="342">
        <v>0</v>
      </c>
      <c r="H333" s="342">
        <v>0</v>
      </c>
      <c r="I333" s="342">
        <v>0</v>
      </c>
      <c r="J333" s="343"/>
      <c r="K333" s="343"/>
      <c r="L333" s="343"/>
      <c r="M333" s="343"/>
    </row>
    <row r="334" spans="1:13" s="125" customFormat="1" x14ac:dyDescent="0.2">
      <c r="A334" s="128"/>
      <c r="B334" s="106" t="s">
        <v>195</v>
      </c>
      <c r="C334" s="103">
        <f>D334+E334+F334+G334+H334+I334</f>
        <v>163</v>
      </c>
      <c r="D334" s="104">
        <v>0</v>
      </c>
      <c r="E334" s="104">
        <f>253-90</f>
        <v>163</v>
      </c>
      <c r="F334" s="104">
        <v>0</v>
      </c>
      <c r="G334" s="104">
        <v>0</v>
      </c>
      <c r="H334" s="104">
        <v>0</v>
      </c>
      <c r="I334" s="104">
        <v>0</v>
      </c>
      <c r="J334" s="126"/>
      <c r="K334" s="126"/>
      <c r="L334" s="126"/>
      <c r="M334" s="126"/>
    </row>
    <row r="335" spans="1:13" s="190" customFormat="1" ht="25.5" x14ac:dyDescent="0.2">
      <c r="A335" s="101" t="s">
        <v>962</v>
      </c>
      <c r="B335" s="102" t="s">
        <v>194</v>
      </c>
      <c r="C335" s="104">
        <f>D335+E335+F335+G335+H335+I335</f>
        <v>479</v>
      </c>
      <c r="D335" s="104">
        <v>0</v>
      </c>
      <c r="E335" s="104">
        <v>479</v>
      </c>
      <c r="F335" s="104">
        <v>0</v>
      </c>
      <c r="G335" s="104">
        <v>0</v>
      </c>
      <c r="H335" s="104">
        <v>0</v>
      </c>
      <c r="I335" s="104">
        <v>0</v>
      </c>
      <c r="J335" s="292"/>
      <c r="K335" s="292"/>
      <c r="L335" s="292"/>
      <c r="M335" s="292"/>
    </row>
    <row r="336" spans="1:13" s="190" customFormat="1" x14ac:dyDescent="0.2">
      <c r="A336" s="135"/>
      <c r="B336" s="106" t="s">
        <v>195</v>
      </c>
      <c r="C336" s="104">
        <f>D336+E336+F336+G336+H336+I336</f>
        <v>479</v>
      </c>
      <c r="D336" s="104">
        <v>0</v>
      </c>
      <c r="E336" s="104">
        <v>479</v>
      </c>
      <c r="F336" s="104">
        <v>0</v>
      </c>
      <c r="G336" s="104">
        <v>0</v>
      </c>
      <c r="H336" s="104">
        <v>0</v>
      </c>
      <c r="I336" s="104">
        <v>0</v>
      </c>
      <c r="J336" s="292"/>
      <c r="K336" s="292"/>
      <c r="L336" s="292"/>
      <c r="M336" s="292"/>
    </row>
    <row r="337" spans="1:13" x14ac:dyDescent="0.2">
      <c r="A337" s="692" t="s">
        <v>261</v>
      </c>
      <c r="B337" s="685"/>
      <c r="C337" s="685"/>
      <c r="D337" s="685"/>
      <c r="E337" s="685"/>
      <c r="F337" s="685"/>
      <c r="G337" s="685"/>
      <c r="H337" s="685"/>
      <c r="I337" s="686"/>
      <c r="J337" s="12"/>
      <c r="K337" s="12"/>
      <c r="L337" s="12"/>
      <c r="M337" s="12"/>
    </row>
    <row r="338" spans="1:13" s="88" customFormat="1" ht="15" customHeight="1" x14ac:dyDescent="0.2">
      <c r="A338" s="118" t="s">
        <v>197</v>
      </c>
      <c r="B338" s="27" t="s">
        <v>194</v>
      </c>
      <c r="C338" s="58">
        <f t="shared" ref="C338:C348" si="72">D338+E338+F338+G338+H338+I338</f>
        <v>20</v>
      </c>
      <c r="D338" s="87">
        <f>D340</f>
        <v>20</v>
      </c>
      <c r="E338" s="87">
        <f t="shared" ref="E338:I339" si="73">E340</f>
        <v>0</v>
      </c>
      <c r="F338" s="87">
        <f t="shared" si="73"/>
        <v>0</v>
      </c>
      <c r="G338" s="87">
        <f t="shared" si="73"/>
        <v>0</v>
      </c>
      <c r="H338" s="87">
        <f t="shared" si="73"/>
        <v>0</v>
      </c>
      <c r="I338" s="87">
        <f t="shared" si="73"/>
        <v>0</v>
      </c>
      <c r="J338" s="48"/>
      <c r="K338" s="48"/>
      <c r="L338" s="48"/>
      <c r="M338" s="48"/>
    </row>
    <row r="339" spans="1:13" s="88" customFormat="1" x14ac:dyDescent="0.2">
      <c r="A339" s="24" t="s">
        <v>222</v>
      </c>
      <c r="B339" s="29" t="s">
        <v>195</v>
      </c>
      <c r="C339" s="58">
        <f t="shared" si="72"/>
        <v>20</v>
      </c>
      <c r="D339" s="87">
        <f>D341</f>
        <v>20</v>
      </c>
      <c r="E339" s="87">
        <f t="shared" si="73"/>
        <v>0</v>
      </c>
      <c r="F339" s="87">
        <f t="shared" si="73"/>
        <v>0</v>
      </c>
      <c r="G339" s="87">
        <f t="shared" si="73"/>
        <v>0</v>
      </c>
      <c r="H339" s="87">
        <f t="shared" si="73"/>
        <v>0</v>
      </c>
      <c r="I339" s="87">
        <f t="shared" si="73"/>
        <v>0</v>
      </c>
      <c r="J339" s="48"/>
      <c r="K339" s="48"/>
      <c r="L339" s="48"/>
      <c r="M339" s="48"/>
    </row>
    <row r="340" spans="1:13" s="208" customFormat="1" x14ac:dyDescent="0.2">
      <c r="A340" s="53" t="s">
        <v>220</v>
      </c>
      <c r="B340" s="164" t="s">
        <v>194</v>
      </c>
      <c r="C340" s="165">
        <f t="shared" si="72"/>
        <v>20</v>
      </c>
      <c r="D340" s="165">
        <f t="shared" ref="D340:I345" si="74">D342</f>
        <v>20</v>
      </c>
      <c r="E340" s="165">
        <f t="shared" si="74"/>
        <v>0</v>
      </c>
      <c r="F340" s="165">
        <f t="shared" si="74"/>
        <v>0</v>
      </c>
      <c r="G340" s="165">
        <f t="shared" si="74"/>
        <v>0</v>
      </c>
      <c r="H340" s="165">
        <f t="shared" si="74"/>
        <v>0</v>
      </c>
      <c r="I340" s="165">
        <f t="shared" si="74"/>
        <v>0</v>
      </c>
      <c r="J340" s="222"/>
      <c r="K340" s="222"/>
      <c r="L340" s="222"/>
      <c r="M340" s="222"/>
    </row>
    <row r="341" spans="1:13" s="208" customFormat="1" x14ac:dyDescent="0.2">
      <c r="A341" s="178" t="s">
        <v>225</v>
      </c>
      <c r="B341" s="167" t="s">
        <v>195</v>
      </c>
      <c r="C341" s="165">
        <f t="shared" si="72"/>
        <v>20</v>
      </c>
      <c r="D341" s="165">
        <f t="shared" si="74"/>
        <v>20</v>
      </c>
      <c r="E341" s="165">
        <f t="shared" si="74"/>
        <v>0</v>
      </c>
      <c r="F341" s="165">
        <f t="shared" si="74"/>
        <v>0</v>
      </c>
      <c r="G341" s="165">
        <f t="shared" si="74"/>
        <v>0</v>
      </c>
      <c r="H341" s="165">
        <f t="shared" si="74"/>
        <v>0</v>
      </c>
      <c r="I341" s="165">
        <f t="shared" si="74"/>
        <v>0</v>
      </c>
      <c r="J341" s="222"/>
      <c r="K341" s="222"/>
      <c r="L341" s="222"/>
      <c r="M341" s="222"/>
    </row>
    <row r="342" spans="1:13" s="88" customFormat="1" x14ac:dyDescent="0.2">
      <c r="A342" s="21" t="s">
        <v>257</v>
      </c>
      <c r="B342" s="8" t="s">
        <v>194</v>
      </c>
      <c r="C342" s="58">
        <f t="shared" si="72"/>
        <v>20</v>
      </c>
      <c r="D342" s="87">
        <f t="shared" si="74"/>
        <v>20</v>
      </c>
      <c r="E342" s="87">
        <f t="shared" si="74"/>
        <v>0</v>
      </c>
      <c r="F342" s="87">
        <f t="shared" si="74"/>
        <v>0</v>
      </c>
      <c r="G342" s="87">
        <f t="shared" si="74"/>
        <v>0</v>
      </c>
      <c r="H342" s="87">
        <f t="shared" si="74"/>
        <v>0</v>
      </c>
      <c r="I342" s="87">
        <f t="shared" si="74"/>
        <v>0</v>
      </c>
      <c r="J342" s="48"/>
      <c r="K342" s="48"/>
      <c r="L342" s="48"/>
      <c r="M342" s="48"/>
    </row>
    <row r="343" spans="1:13" s="88" customFormat="1" x14ac:dyDescent="0.2">
      <c r="A343" s="18"/>
      <c r="B343" s="227" t="s">
        <v>195</v>
      </c>
      <c r="C343" s="58">
        <f t="shared" si="72"/>
        <v>20</v>
      </c>
      <c r="D343" s="87">
        <f t="shared" si="74"/>
        <v>20</v>
      </c>
      <c r="E343" s="87">
        <f t="shared" si="74"/>
        <v>0</v>
      </c>
      <c r="F343" s="87">
        <f t="shared" si="74"/>
        <v>0</v>
      </c>
      <c r="G343" s="87">
        <f t="shared" si="74"/>
        <v>0</v>
      </c>
      <c r="H343" s="87">
        <f t="shared" si="74"/>
        <v>0</v>
      </c>
      <c r="I343" s="87">
        <f t="shared" si="74"/>
        <v>0</v>
      </c>
      <c r="J343" s="48"/>
      <c r="K343" s="48"/>
      <c r="L343" s="48"/>
      <c r="M343" s="48"/>
    </row>
    <row r="344" spans="1:13" s="88" customFormat="1" x14ac:dyDescent="0.2">
      <c r="A344" s="21" t="s">
        <v>230</v>
      </c>
      <c r="B344" s="226" t="s">
        <v>194</v>
      </c>
      <c r="C344" s="58">
        <f t="shared" si="72"/>
        <v>20</v>
      </c>
      <c r="D344" s="87">
        <f t="shared" si="74"/>
        <v>20</v>
      </c>
      <c r="E344" s="87">
        <f t="shared" si="74"/>
        <v>0</v>
      </c>
      <c r="F344" s="87">
        <f t="shared" si="74"/>
        <v>0</v>
      </c>
      <c r="G344" s="87">
        <f t="shared" si="74"/>
        <v>0</v>
      </c>
      <c r="H344" s="87">
        <f t="shared" si="74"/>
        <v>0</v>
      </c>
      <c r="I344" s="87">
        <f t="shared" si="74"/>
        <v>0</v>
      </c>
      <c r="J344" s="48"/>
      <c r="K344" s="48"/>
      <c r="L344" s="48"/>
      <c r="M344" s="48"/>
    </row>
    <row r="345" spans="1:13" s="88" customFormat="1" x14ac:dyDescent="0.2">
      <c r="A345" s="11"/>
      <c r="B345" s="227" t="s">
        <v>195</v>
      </c>
      <c r="C345" s="58">
        <f t="shared" si="72"/>
        <v>20</v>
      </c>
      <c r="D345" s="87">
        <f t="shared" si="74"/>
        <v>20</v>
      </c>
      <c r="E345" s="87">
        <f t="shared" si="74"/>
        <v>0</v>
      </c>
      <c r="F345" s="87">
        <f t="shared" si="74"/>
        <v>0</v>
      </c>
      <c r="G345" s="87">
        <f t="shared" si="74"/>
        <v>0</v>
      </c>
      <c r="H345" s="87">
        <f t="shared" si="74"/>
        <v>0</v>
      </c>
      <c r="I345" s="87">
        <f t="shared" si="74"/>
        <v>0</v>
      </c>
      <c r="J345" s="48"/>
      <c r="K345" s="48"/>
      <c r="L345" s="48"/>
      <c r="M345" s="48"/>
    </row>
    <row r="346" spans="1:13" s="208" customFormat="1" x14ac:dyDescent="0.2">
      <c r="A346" s="163" t="s">
        <v>224</v>
      </c>
      <c r="B346" s="164" t="s">
        <v>194</v>
      </c>
      <c r="C346" s="165">
        <f t="shared" si="72"/>
        <v>20</v>
      </c>
      <c r="D346" s="165">
        <f t="shared" ref="D346:I346" si="75">D348+D352</f>
        <v>20</v>
      </c>
      <c r="E346" s="165">
        <f t="shared" si="75"/>
        <v>0</v>
      </c>
      <c r="F346" s="165">
        <f t="shared" si="75"/>
        <v>0</v>
      </c>
      <c r="G346" s="165">
        <f t="shared" si="75"/>
        <v>0</v>
      </c>
      <c r="H346" s="165">
        <f t="shared" si="75"/>
        <v>0</v>
      </c>
      <c r="I346" s="165">
        <f t="shared" si="75"/>
        <v>0</v>
      </c>
      <c r="J346" s="222"/>
      <c r="K346" s="222"/>
      <c r="L346" s="222"/>
      <c r="M346" s="222"/>
    </row>
    <row r="347" spans="1:13" s="208" customFormat="1" x14ac:dyDescent="0.2">
      <c r="A347" s="166"/>
      <c r="B347" s="167" t="s">
        <v>195</v>
      </c>
      <c r="C347" s="165">
        <f t="shared" si="72"/>
        <v>20</v>
      </c>
      <c r="D347" s="165">
        <f>D349</f>
        <v>20</v>
      </c>
      <c r="E347" s="165">
        <f>E349+E353</f>
        <v>0</v>
      </c>
      <c r="F347" s="165">
        <f>F349+F353</f>
        <v>0</v>
      </c>
      <c r="G347" s="165">
        <f>G349+G353</f>
        <v>0</v>
      </c>
      <c r="H347" s="165">
        <f>H349+H353</f>
        <v>0</v>
      </c>
      <c r="I347" s="165">
        <f>I349+I353</f>
        <v>0</v>
      </c>
      <c r="J347" s="222"/>
      <c r="K347" s="222"/>
      <c r="L347" s="222"/>
      <c r="M347" s="222"/>
    </row>
    <row r="348" spans="1:13" s="263" customFormat="1" x14ac:dyDescent="0.2">
      <c r="A348" s="163" t="s">
        <v>165</v>
      </c>
      <c r="B348" s="164" t="s">
        <v>194</v>
      </c>
      <c r="C348" s="165">
        <f t="shared" si="72"/>
        <v>20</v>
      </c>
      <c r="D348" s="165">
        <f>D350</f>
        <v>20</v>
      </c>
      <c r="E348" s="165">
        <f t="shared" ref="E348:I349" si="76">E350</f>
        <v>0</v>
      </c>
      <c r="F348" s="165">
        <f t="shared" si="76"/>
        <v>0</v>
      </c>
      <c r="G348" s="165">
        <f t="shared" si="76"/>
        <v>0</v>
      </c>
      <c r="H348" s="165">
        <f t="shared" si="76"/>
        <v>0</v>
      </c>
      <c r="I348" s="165">
        <f t="shared" si="76"/>
        <v>0</v>
      </c>
      <c r="J348" s="262"/>
      <c r="K348" s="262"/>
      <c r="L348" s="262"/>
      <c r="M348" s="262"/>
    </row>
    <row r="349" spans="1:13" s="263" customFormat="1" x14ac:dyDescent="0.2">
      <c r="A349" s="166"/>
      <c r="B349" s="167" t="s">
        <v>195</v>
      </c>
      <c r="C349" s="165">
        <f>C351</f>
        <v>20</v>
      </c>
      <c r="D349" s="165">
        <f>D351</f>
        <v>20</v>
      </c>
      <c r="E349" s="165">
        <f t="shared" si="76"/>
        <v>0</v>
      </c>
      <c r="F349" s="165">
        <f t="shared" si="76"/>
        <v>0</v>
      </c>
      <c r="G349" s="165">
        <f t="shared" si="76"/>
        <v>0</v>
      </c>
      <c r="H349" s="165">
        <f t="shared" si="76"/>
        <v>0</v>
      </c>
      <c r="I349" s="165">
        <f t="shared" si="76"/>
        <v>0</v>
      </c>
      <c r="J349" s="262"/>
      <c r="K349" s="262"/>
      <c r="L349" s="262"/>
      <c r="M349" s="262"/>
    </row>
    <row r="350" spans="1:13" s="354" customFormat="1" x14ac:dyDescent="0.2">
      <c r="A350" s="364" t="s">
        <v>166</v>
      </c>
      <c r="B350" s="353" t="s">
        <v>194</v>
      </c>
      <c r="C350" s="347">
        <f>D350+E350+F350+G350+H350+I350</f>
        <v>20</v>
      </c>
      <c r="D350" s="347">
        <f t="shared" ref="D350:I350" si="77">D351</f>
        <v>20</v>
      </c>
      <c r="E350" s="347">
        <f t="shared" si="77"/>
        <v>0</v>
      </c>
      <c r="F350" s="347">
        <f t="shared" si="77"/>
        <v>0</v>
      </c>
      <c r="G350" s="347">
        <f t="shared" si="77"/>
        <v>0</v>
      </c>
      <c r="H350" s="347">
        <f t="shared" si="77"/>
        <v>0</v>
      </c>
      <c r="I350" s="347">
        <f t="shared" si="77"/>
        <v>0</v>
      </c>
      <c r="J350" s="444" t="s">
        <v>506</v>
      </c>
      <c r="K350" s="444"/>
      <c r="L350" s="444"/>
      <c r="M350" s="444"/>
    </row>
    <row r="351" spans="1:13" s="212" customFormat="1" x14ac:dyDescent="0.2">
      <c r="A351" s="69"/>
      <c r="B351" s="70" t="s">
        <v>195</v>
      </c>
      <c r="C351" s="72">
        <f>D351+E351+F351+G351+H351+I351</f>
        <v>20</v>
      </c>
      <c r="D351" s="72">
        <v>20</v>
      </c>
      <c r="E351" s="72">
        <v>0</v>
      </c>
      <c r="F351" s="72">
        <v>0</v>
      </c>
      <c r="G351" s="72">
        <v>0</v>
      </c>
      <c r="H351" s="72">
        <v>0</v>
      </c>
      <c r="I351" s="72">
        <v>0</v>
      </c>
      <c r="J351" s="264"/>
      <c r="K351" s="264"/>
      <c r="L351" s="264"/>
      <c r="M351" s="264"/>
    </row>
    <row r="352" spans="1:13" hidden="1" x14ac:dyDescent="0.2">
      <c r="A352" s="691" t="s">
        <v>259</v>
      </c>
      <c r="B352" s="652"/>
      <c r="C352" s="652"/>
      <c r="D352" s="652"/>
      <c r="E352" s="652"/>
      <c r="F352" s="652"/>
      <c r="G352" s="652"/>
      <c r="H352" s="652"/>
      <c r="I352" s="680"/>
      <c r="J352" s="12"/>
      <c r="K352" s="12"/>
      <c r="L352" s="12"/>
      <c r="M352" s="12"/>
    </row>
    <row r="353" spans="1:13" hidden="1" x14ac:dyDescent="0.2">
      <c r="A353" s="118" t="s">
        <v>197</v>
      </c>
      <c r="B353" s="27" t="s">
        <v>194</v>
      </c>
      <c r="C353" s="58">
        <f t="shared" ref="C353:C366" si="78">D353+E353+F353+G353+H353+I353</f>
        <v>9</v>
      </c>
      <c r="D353" s="87">
        <f>D355</f>
        <v>9</v>
      </c>
      <c r="E353" s="87">
        <f t="shared" ref="E353:I354" si="79">E355</f>
        <v>0</v>
      </c>
      <c r="F353" s="87">
        <f t="shared" si="79"/>
        <v>0</v>
      </c>
      <c r="G353" s="87">
        <f t="shared" si="79"/>
        <v>0</v>
      </c>
      <c r="H353" s="87">
        <f t="shared" si="79"/>
        <v>0</v>
      </c>
      <c r="I353" s="87">
        <f t="shared" si="79"/>
        <v>0</v>
      </c>
      <c r="J353" s="12"/>
      <c r="K353" s="12"/>
      <c r="L353" s="12"/>
      <c r="M353" s="12"/>
    </row>
    <row r="354" spans="1:13" hidden="1" x14ac:dyDescent="0.2">
      <c r="A354" s="24" t="s">
        <v>222</v>
      </c>
      <c r="B354" s="29" t="s">
        <v>195</v>
      </c>
      <c r="C354" s="58">
        <f t="shared" si="78"/>
        <v>134520.43</v>
      </c>
      <c r="D354" s="87">
        <f>D356</f>
        <v>22.060000000000002</v>
      </c>
      <c r="E354" s="87">
        <f t="shared" si="79"/>
        <v>34192.93</v>
      </c>
      <c r="F354" s="87">
        <f t="shared" si="79"/>
        <v>50622.44</v>
      </c>
      <c r="G354" s="87">
        <f t="shared" si="79"/>
        <v>24735</v>
      </c>
      <c r="H354" s="87">
        <f t="shared" si="79"/>
        <v>24948</v>
      </c>
      <c r="I354" s="87">
        <f t="shared" si="79"/>
        <v>0</v>
      </c>
      <c r="J354" s="12"/>
      <c r="K354" s="12"/>
      <c r="L354" s="12"/>
      <c r="M354" s="12"/>
    </row>
    <row r="355" spans="1:13" s="116" customFormat="1" hidden="1" x14ac:dyDescent="0.2">
      <c r="A355" s="53" t="s">
        <v>220</v>
      </c>
      <c r="B355" s="164" t="s">
        <v>194</v>
      </c>
      <c r="C355" s="165">
        <f t="shared" si="78"/>
        <v>9</v>
      </c>
      <c r="D355" s="165">
        <f t="shared" ref="D355:I360" si="80">D357</f>
        <v>9</v>
      </c>
      <c r="E355" s="165">
        <f t="shared" si="80"/>
        <v>0</v>
      </c>
      <c r="F355" s="165">
        <f t="shared" si="80"/>
        <v>0</v>
      </c>
      <c r="G355" s="165">
        <f t="shared" si="80"/>
        <v>0</v>
      </c>
      <c r="H355" s="165">
        <f t="shared" si="80"/>
        <v>0</v>
      </c>
      <c r="I355" s="165">
        <f t="shared" si="80"/>
        <v>0</v>
      </c>
      <c r="J355" s="180"/>
      <c r="K355" s="180"/>
      <c r="L355" s="180"/>
      <c r="M355" s="180"/>
    </row>
    <row r="356" spans="1:13" s="116" customFormat="1" hidden="1" x14ac:dyDescent="0.2">
      <c r="A356" s="178" t="s">
        <v>225</v>
      </c>
      <c r="B356" s="167" t="s">
        <v>195</v>
      </c>
      <c r="C356" s="165">
        <f t="shared" si="78"/>
        <v>134520.43</v>
      </c>
      <c r="D356" s="165">
        <f t="shared" si="80"/>
        <v>22.060000000000002</v>
      </c>
      <c r="E356" s="165">
        <f t="shared" si="80"/>
        <v>34192.93</v>
      </c>
      <c r="F356" s="165">
        <f t="shared" si="80"/>
        <v>50622.44</v>
      </c>
      <c r="G356" s="165">
        <f t="shared" si="80"/>
        <v>24735</v>
      </c>
      <c r="H356" s="165">
        <f t="shared" si="80"/>
        <v>24948</v>
      </c>
      <c r="I356" s="165">
        <f t="shared" si="80"/>
        <v>0</v>
      </c>
      <c r="J356" s="180"/>
      <c r="K356" s="180"/>
      <c r="L356" s="180"/>
      <c r="M356" s="180"/>
    </row>
    <row r="357" spans="1:13" hidden="1" x14ac:dyDescent="0.2">
      <c r="A357" s="21" t="s">
        <v>257</v>
      </c>
      <c r="B357" s="8" t="s">
        <v>194</v>
      </c>
      <c r="C357" s="58">
        <f t="shared" si="78"/>
        <v>9</v>
      </c>
      <c r="D357" s="87">
        <f t="shared" si="80"/>
        <v>9</v>
      </c>
      <c r="E357" s="87">
        <f t="shared" si="80"/>
        <v>0</v>
      </c>
      <c r="F357" s="87">
        <f t="shared" si="80"/>
        <v>0</v>
      </c>
      <c r="G357" s="87">
        <f t="shared" si="80"/>
        <v>0</v>
      </c>
      <c r="H357" s="87">
        <f t="shared" si="80"/>
        <v>0</v>
      </c>
      <c r="I357" s="87">
        <f t="shared" si="80"/>
        <v>0</v>
      </c>
      <c r="J357" s="12"/>
      <c r="K357" s="12"/>
      <c r="L357" s="12"/>
      <c r="M357" s="12"/>
    </row>
    <row r="358" spans="1:13" hidden="1" x14ac:dyDescent="0.2">
      <c r="A358" s="18"/>
      <c r="B358" s="227" t="s">
        <v>195</v>
      </c>
      <c r="C358" s="58">
        <f t="shared" si="78"/>
        <v>134520.43</v>
      </c>
      <c r="D358" s="87">
        <f t="shared" si="80"/>
        <v>22.060000000000002</v>
      </c>
      <c r="E358" s="87">
        <f t="shared" si="80"/>
        <v>34192.93</v>
      </c>
      <c r="F358" s="87">
        <f t="shared" si="80"/>
        <v>50622.44</v>
      </c>
      <c r="G358" s="87">
        <f t="shared" si="80"/>
        <v>24735</v>
      </c>
      <c r="H358" s="87">
        <f t="shared" si="80"/>
        <v>24948</v>
      </c>
      <c r="I358" s="87">
        <f t="shared" si="80"/>
        <v>0</v>
      </c>
      <c r="J358" s="12"/>
      <c r="K358" s="12"/>
      <c r="L358" s="12"/>
      <c r="M358" s="12"/>
    </row>
    <row r="359" spans="1:13" hidden="1" x14ac:dyDescent="0.2">
      <c r="A359" s="21" t="s">
        <v>230</v>
      </c>
      <c r="B359" s="226" t="s">
        <v>194</v>
      </c>
      <c r="C359" s="58">
        <f t="shared" si="78"/>
        <v>9</v>
      </c>
      <c r="D359" s="87">
        <f t="shared" si="80"/>
        <v>9</v>
      </c>
      <c r="E359" s="87">
        <f t="shared" si="80"/>
        <v>0</v>
      </c>
      <c r="F359" s="87">
        <f t="shared" si="80"/>
        <v>0</v>
      </c>
      <c r="G359" s="87">
        <f t="shared" si="80"/>
        <v>0</v>
      </c>
      <c r="H359" s="87">
        <f t="shared" si="80"/>
        <v>0</v>
      </c>
      <c r="I359" s="87">
        <f t="shared" si="80"/>
        <v>0</v>
      </c>
      <c r="J359" s="12"/>
      <c r="K359" s="12"/>
      <c r="L359" s="12"/>
      <c r="M359" s="12"/>
    </row>
    <row r="360" spans="1:13" hidden="1" x14ac:dyDescent="0.2">
      <c r="A360" s="11"/>
      <c r="B360" s="227" t="s">
        <v>195</v>
      </c>
      <c r="C360" s="58">
        <f t="shared" si="78"/>
        <v>134520.43</v>
      </c>
      <c r="D360" s="87">
        <f t="shared" si="80"/>
        <v>22.060000000000002</v>
      </c>
      <c r="E360" s="87">
        <f t="shared" si="80"/>
        <v>34192.93</v>
      </c>
      <c r="F360" s="87">
        <f t="shared" si="80"/>
        <v>50622.44</v>
      </c>
      <c r="G360" s="87">
        <f t="shared" si="80"/>
        <v>24735</v>
      </c>
      <c r="H360" s="87">
        <f t="shared" si="80"/>
        <v>24948</v>
      </c>
      <c r="I360" s="87">
        <f t="shared" si="80"/>
        <v>0</v>
      </c>
      <c r="J360" s="12"/>
      <c r="K360" s="12"/>
      <c r="L360" s="12"/>
      <c r="M360" s="12"/>
    </row>
    <row r="361" spans="1:13" s="116" customFormat="1" hidden="1" x14ac:dyDescent="0.2">
      <c r="A361" s="163" t="s">
        <v>224</v>
      </c>
      <c r="B361" s="164" t="s">
        <v>194</v>
      </c>
      <c r="C361" s="165">
        <f t="shared" si="78"/>
        <v>9</v>
      </c>
      <c r="D361" s="165">
        <f t="shared" ref="D361:I362" si="81">D363+D367</f>
        <v>9</v>
      </c>
      <c r="E361" s="165">
        <f t="shared" si="81"/>
        <v>0</v>
      </c>
      <c r="F361" s="165">
        <f t="shared" si="81"/>
        <v>0</v>
      </c>
      <c r="G361" s="165">
        <f t="shared" si="81"/>
        <v>0</v>
      </c>
      <c r="H361" s="165">
        <f t="shared" si="81"/>
        <v>0</v>
      </c>
      <c r="I361" s="165">
        <f t="shared" si="81"/>
        <v>0</v>
      </c>
      <c r="J361" s="180"/>
      <c r="K361" s="180"/>
      <c r="L361" s="180"/>
      <c r="M361" s="180"/>
    </row>
    <row r="362" spans="1:13" s="116" customFormat="1" hidden="1" x14ac:dyDescent="0.2">
      <c r="A362" s="166"/>
      <c r="B362" s="167" t="s">
        <v>195</v>
      </c>
      <c r="C362" s="165">
        <f t="shared" si="78"/>
        <v>134520.43</v>
      </c>
      <c r="D362" s="165">
        <f t="shared" si="81"/>
        <v>22.060000000000002</v>
      </c>
      <c r="E362" s="165">
        <f t="shared" si="81"/>
        <v>34192.93</v>
      </c>
      <c r="F362" s="165">
        <f t="shared" si="81"/>
        <v>50622.44</v>
      </c>
      <c r="G362" s="165">
        <f t="shared" si="81"/>
        <v>24735</v>
      </c>
      <c r="H362" s="165">
        <f t="shared" si="81"/>
        <v>24948</v>
      </c>
      <c r="I362" s="165">
        <f t="shared" si="81"/>
        <v>0</v>
      </c>
      <c r="J362" s="180"/>
      <c r="K362" s="180"/>
      <c r="L362" s="180"/>
      <c r="M362" s="180"/>
    </row>
    <row r="363" spans="1:13" s="161" customFormat="1" ht="25.5" hidden="1" x14ac:dyDescent="0.2">
      <c r="A363" s="194" t="s">
        <v>290</v>
      </c>
      <c r="B363" s="159" t="s">
        <v>194</v>
      </c>
      <c r="C363" s="160">
        <f t="shared" si="78"/>
        <v>9</v>
      </c>
      <c r="D363" s="160">
        <f>D365</f>
        <v>9</v>
      </c>
      <c r="E363" s="160">
        <f t="shared" ref="E363:I364" si="82">E365</f>
        <v>0</v>
      </c>
      <c r="F363" s="160">
        <f t="shared" si="82"/>
        <v>0</v>
      </c>
      <c r="G363" s="160">
        <f t="shared" si="82"/>
        <v>0</v>
      </c>
      <c r="H363" s="160">
        <f t="shared" si="82"/>
        <v>0</v>
      </c>
      <c r="I363" s="160">
        <f t="shared" si="82"/>
        <v>0</v>
      </c>
      <c r="J363" s="195"/>
      <c r="K363" s="195"/>
      <c r="L363" s="195"/>
      <c r="M363" s="195"/>
    </row>
    <row r="364" spans="1:13" s="161" customFormat="1" hidden="1" x14ac:dyDescent="0.2">
      <c r="A364" s="181"/>
      <c r="B364" s="162" t="s">
        <v>195</v>
      </c>
      <c r="C364" s="160">
        <f t="shared" si="78"/>
        <v>9</v>
      </c>
      <c r="D364" s="160">
        <f>D366</f>
        <v>9</v>
      </c>
      <c r="E364" s="160">
        <f t="shared" si="82"/>
        <v>0</v>
      </c>
      <c r="F364" s="160">
        <f t="shared" si="82"/>
        <v>0</v>
      </c>
      <c r="G364" s="160">
        <f t="shared" si="82"/>
        <v>0</v>
      </c>
      <c r="H364" s="160">
        <f t="shared" si="82"/>
        <v>0</v>
      </c>
      <c r="I364" s="160">
        <f t="shared" si="82"/>
        <v>0</v>
      </c>
      <c r="J364" s="195"/>
      <c r="K364" s="195"/>
      <c r="L364" s="195"/>
      <c r="M364" s="195"/>
    </row>
    <row r="365" spans="1:13" s="125" customFormat="1" ht="25.5" hidden="1" x14ac:dyDescent="0.2">
      <c r="A365" s="340" t="s">
        <v>303</v>
      </c>
      <c r="B365" s="102" t="s">
        <v>194</v>
      </c>
      <c r="C365" s="103">
        <f t="shared" si="78"/>
        <v>9</v>
      </c>
      <c r="D365" s="104">
        <v>9</v>
      </c>
      <c r="E365" s="104">
        <v>0</v>
      </c>
      <c r="F365" s="104">
        <v>0</v>
      </c>
      <c r="G365" s="104">
        <v>0</v>
      </c>
      <c r="H365" s="104">
        <v>0</v>
      </c>
      <c r="I365" s="104">
        <v>0</v>
      </c>
      <c r="J365" s="126"/>
      <c r="K365" s="126"/>
      <c r="L365" s="126"/>
      <c r="M365" s="126"/>
    </row>
    <row r="366" spans="1:13" s="125" customFormat="1" hidden="1" x14ac:dyDescent="0.2">
      <c r="A366" s="128"/>
      <c r="B366" s="106" t="s">
        <v>195</v>
      </c>
      <c r="C366" s="103">
        <f t="shared" si="78"/>
        <v>9</v>
      </c>
      <c r="D366" s="104">
        <v>9</v>
      </c>
      <c r="E366" s="104">
        <v>0</v>
      </c>
      <c r="F366" s="104">
        <v>0</v>
      </c>
      <c r="G366" s="104">
        <v>0</v>
      </c>
      <c r="H366" s="104">
        <v>0</v>
      </c>
      <c r="I366" s="104">
        <v>0</v>
      </c>
      <c r="J366" s="126"/>
      <c r="K366" s="126"/>
      <c r="L366" s="126"/>
      <c r="M366" s="126"/>
    </row>
    <row r="367" spans="1:13" x14ac:dyDescent="0.2">
      <c r="A367" s="651" t="s">
        <v>265</v>
      </c>
      <c r="B367" s="652"/>
      <c r="C367" s="652"/>
      <c r="D367" s="652"/>
      <c r="E367" s="652"/>
      <c r="F367" s="652"/>
      <c r="G367" s="652"/>
      <c r="H367" s="652"/>
      <c r="I367" s="680"/>
    </row>
    <row r="368" spans="1:13" x14ac:dyDescent="0.2">
      <c r="A368" s="34" t="s">
        <v>197</v>
      </c>
      <c r="B368" s="39" t="s">
        <v>194</v>
      </c>
      <c r="C368" s="87">
        <f t="shared" ref="C368:C401" si="83">D368+E368+F368+G368+H368+I368</f>
        <v>134511.43</v>
      </c>
      <c r="D368" s="87">
        <f t="shared" ref="D368:I369" si="84">D370</f>
        <v>13.06</v>
      </c>
      <c r="E368" s="87">
        <f t="shared" si="84"/>
        <v>34192.93</v>
      </c>
      <c r="F368" s="87">
        <f t="shared" si="84"/>
        <v>50622.44</v>
      </c>
      <c r="G368" s="87">
        <f t="shared" si="84"/>
        <v>24735</v>
      </c>
      <c r="H368" s="87">
        <f t="shared" si="84"/>
        <v>24948</v>
      </c>
      <c r="I368" s="87">
        <f t="shared" si="84"/>
        <v>0</v>
      </c>
    </row>
    <row r="369" spans="1:14" x14ac:dyDescent="0.2">
      <c r="A369" s="24" t="s">
        <v>222</v>
      </c>
      <c r="B369" s="45" t="s">
        <v>195</v>
      </c>
      <c r="C369" s="87">
        <f t="shared" si="83"/>
        <v>134511.43</v>
      </c>
      <c r="D369" s="87">
        <f t="shared" si="84"/>
        <v>13.06</v>
      </c>
      <c r="E369" s="87">
        <f t="shared" si="84"/>
        <v>12160</v>
      </c>
      <c r="F369" s="87">
        <f t="shared" si="84"/>
        <v>72655.37</v>
      </c>
      <c r="G369" s="87">
        <f t="shared" si="84"/>
        <v>24735</v>
      </c>
      <c r="H369" s="87">
        <f t="shared" si="84"/>
        <v>24948</v>
      </c>
      <c r="I369" s="87">
        <f t="shared" si="84"/>
        <v>0</v>
      </c>
    </row>
    <row r="370" spans="1:14" x14ac:dyDescent="0.2">
      <c r="A370" s="304" t="s">
        <v>220</v>
      </c>
      <c r="B370" s="301" t="s">
        <v>194</v>
      </c>
      <c r="C370" s="302">
        <f t="shared" si="83"/>
        <v>134511.43</v>
      </c>
      <c r="D370" s="302">
        <f t="shared" ref="D370:I371" si="85">D372+D376</f>
        <v>13.06</v>
      </c>
      <c r="E370" s="302">
        <f t="shared" si="85"/>
        <v>34192.93</v>
      </c>
      <c r="F370" s="302">
        <f t="shared" si="85"/>
        <v>50622.44</v>
      </c>
      <c r="G370" s="302">
        <f t="shared" si="85"/>
        <v>24735</v>
      </c>
      <c r="H370" s="302">
        <f t="shared" si="85"/>
        <v>24948</v>
      </c>
      <c r="I370" s="302">
        <f t="shared" si="85"/>
        <v>0</v>
      </c>
    </row>
    <row r="371" spans="1:14" x14ac:dyDescent="0.2">
      <c r="A371" s="305" t="s">
        <v>225</v>
      </c>
      <c r="B371" s="303" t="s">
        <v>195</v>
      </c>
      <c r="C371" s="302">
        <f t="shared" si="83"/>
        <v>134511.43</v>
      </c>
      <c r="D371" s="302">
        <f t="shared" si="85"/>
        <v>13.06</v>
      </c>
      <c r="E371" s="302">
        <f t="shared" si="85"/>
        <v>12160</v>
      </c>
      <c r="F371" s="302">
        <f t="shared" si="85"/>
        <v>72655.37</v>
      </c>
      <c r="G371" s="302">
        <f t="shared" si="85"/>
        <v>24735</v>
      </c>
      <c r="H371" s="302">
        <f t="shared" si="85"/>
        <v>24948</v>
      </c>
      <c r="I371" s="302">
        <f t="shared" si="85"/>
        <v>0</v>
      </c>
    </row>
    <row r="372" spans="1:14" s="22" customFormat="1" ht="25.5" x14ac:dyDescent="0.2">
      <c r="A372" s="449" t="s">
        <v>152</v>
      </c>
      <c r="B372" s="480" t="s">
        <v>194</v>
      </c>
      <c r="C372" s="72">
        <f>D372+E372+F372+G372+H372+I372</f>
        <v>99818</v>
      </c>
      <c r="D372" s="72">
        <f t="shared" ref="D372:I373" si="86">D374</f>
        <v>0</v>
      </c>
      <c r="E372" s="72">
        <f t="shared" si="86"/>
        <v>1000</v>
      </c>
      <c r="F372" s="72">
        <f t="shared" si="86"/>
        <v>49135</v>
      </c>
      <c r="G372" s="72">
        <f t="shared" si="86"/>
        <v>24735</v>
      </c>
      <c r="H372" s="72">
        <f t="shared" si="86"/>
        <v>24948</v>
      </c>
      <c r="I372" s="72">
        <f t="shared" si="86"/>
        <v>0</v>
      </c>
      <c r="N372" s="484"/>
    </row>
    <row r="373" spans="1:14" s="22" customFormat="1" x14ac:dyDescent="0.2">
      <c r="A373" s="79"/>
      <c r="B373" s="481" t="s">
        <v>195</v>
      </c>
      <c r="C373" s="72">
        <f>D373+E373+F373+G373+H373+I373</f>
        <v>99818</v>
      </c>
      <c r="D373" s="72">
        <f t="shared" si="86"/>
        <v>0</v>
      </c>
      <c r="E373" s="72">
        <f t="shared" si="86"/>
        <v>1000</v>
      </c>
      <c r="F373" s="72">
        <f t="shared" si="86"/>
        <v>49135</v>
      </c>
      <c r="G373" s="72">
        <f t="shared" si="86"/>
        <v>24735</v>
      </c>
      <c r="H373" s="72">
        <f t="shared" si="86"/>
        <v>24948</v>
      </c>
      <c r="I373" s="72">
        <f t="shared" si="86"/>
        <v>0</v>
      </c>
    </row>
    <row r="374" spans="1:14" s="488" customFormat="1" ht="38.25" x14ac:dyDescent="0.2">
      <c r="A374" s="485" t="s">
        <v>601</v>
      </c>
      <c r="B374" s="486" t="s">
        <v>194</v>
      </c>
      <c r="C374" s="487">
        <f>D374+E374+F374+G374+H374+I374</f>
        <v>99818</v>
      </c>
      <c r="D374" s="487">
        <v>0</v>
      </c>
      <c r="E374" s="487">
        <v>1000</v>
      </c>
      <c r="F374" s="487">
        <v>49135</v>
      </c>
      <c r="G374" s="487">
        <v>24735</v>
      </c>
      <c r="H374" s="487">
        <v>24948</v>
      </c>
      <c r="I374" s="487">
        <v>0</v>
      </c>
    </row>
    <row r="375" spans="1:14" s="22" customFormat="1" x14ac:dyDescent="0.2">
      <c r="A375" s="482"/>
      <c r="B375" s="483" t="s">
        <v>195</v>
      </c>
      <c r="C375" s="72">
        <f>D375+E375+F375+G375+H375+I375</f>
        <v>99818</v>
      </c>
      <c r="D375" s="72">
        <v>0</v>
      </c>
      <c r="E375" s="72">
        <v>1000</v>
      </c>
      <c r="F375" s="72">
        <v>49135</v>
      </c>
      <c r="G375" s="72">
        <v>24735</v>
      </c>
      <c r="H375" s="72">
        <v>24948</v>
      </c>
      <c r="I375" s="72">
        <v>0</v>
      </c>
    </row>
    <row r="376" spans="1:14" x14ac:dyDescent="0.2">
      <c r="A376" s="21" t="s">
        <v>257</v>
      </c>
      <c r="B376" s="89" t="s">
        <v>194</v>
      </c>
      <c r="C376" s="87">
        <f t="shared" si="83"/>
        <v>34693.43</v>
      </c>
      <c r="D376" s="87">
        <f>D380</f>
        <v>13.06</v>
      </c>
      <c r="E376" s="87">
        <f t="shared" ref="E376:I377" si="87">E380</f>
        <v>33192.93</v>
      </c>
      <c r="F376" s="87">
        <f t="shared" si="87"/>
        <v>1487.44</v>
      </c>
      <c r="G376" s="87">
        <f t="shared" si="87"/>
        <v>0</v>
      </c>
      <c r="H376" s="87">
        <f t="shared" si="87"/>
        <v>0</v>
      </c>
      <c r="I376" s="87">
        <f t="shared" si="87"/>
        <v>0</v>
      </c>
    </row>
    <row r="377" spans="1:14" x14ac:dyDescent="0.2">
      <c r="A377" s="18"/>
      <c r="B377" s="44" t="s">
        <v>195</v>
      </c>
      <c r="C377" s="87">
        <f t="shared" si="83"/>
        <v>34693.43</v>
      </c>
      <c r="D377" s="87">
        <f>D381</f>
        <v>13.06</v>
      </c>
      <c r="E377" s="87">
        <f t="shared" si="87"/>
        <v>11160</v>
      </c>
      <c r="F377" s="87">
        <f t="shared" si="87"/>
        <v>23520.37</v>
      </c>
      <c r="G377" s="87">
        <f t="shared" si="87"/>
        <v>0</v>
      </c>
      <c r="H377" s="87">
        <f t="shared" si="87"/>
        <v>0</v>
      </c>
      <c r="I377" s="87">
        <f t="shared" si="87"/>
        <v>0</v>
      </c>
    </row>
    <row r="378" spans="1:14" x14ac:dyDescent="0.2">
      <c r="A378" s="34" t="s">
        <v>243</v>
      </c>
      <c r="B378" s="27" t="s">
        <v>194</v>
      </c>
      <c r="C378" s="87">
        <f t="shared" si="83"/>
        <v>34693.43</v>
      </c>
      <c r="D378" s="87">
        <f>D380</f>
        <v>13.06</v>
      </c>
      <c r="E378" s="87">
        <f t="shared" ref="E378:I381" si="88">E380</f>
        <v>33192.93</v>
      </c>
      <c r="F378" s="87">
        <f t="shared" si="88"/>
        <v>1487.44</v>
      </c>
      <c r="G378" s="87">
        <f t="shared" si="88"/>
        <v>0</v>
      </c>
      <c r="H378" s="87">
        <f t="shared" si="88"/>
        <v>0</v>
      </c>
      <c r="I378" s="87">
        <f t="shared" si="88"/>
        <v>0</v>
      </c>
    </row>
    <row r="379" spans="1:14" x14ac:dyDescent="0.2">
      <c r="A379" s="34"/>
      <c r="B379" s="29" t="s">
        <v>195</v>
      </c>
      <c r="C379" s="87">
        <f t="shared" si="83"/>
        <v>34693.43</v>
      </c>
      <c r="D379" s="87">
        <f>D381</f>
        <v>13.06</v>
      </c>
      <c r="E379" s="87">
        <f t="shared" si="88"/>
        <v>11160</v>
      </c>
      <c r="F379" s="87">
        <f t="shared" si="88"/>
        <v>23520.37</v>
      </c>
      <c r="G379" s="87">
        <f t="shared" si="88"/>
        <v>0</v>
      </c>
      <c r="H379" s="87">
        <f t="shared" si="88"/>
        <v>0</v>
      </c>
      <c r="I379" s="87">
        <f t="shared" si="88"/>
        <v>0</v>
      </c>
    </row>
    <row r="380" spans="1:14" x14ac:dyDescent="0.2">
      <c r="A380" s="95" t="s">
        <v>224</v>
      </c>
      <c r="B380" s="301" t="s">
        <v>194</v>
      </c>
      <c r="C380" s="302">
        <f t="shared" si="83"/>
        <v>34693.43</v>
      </c>
      <c r="D380" s="302">
        <f>D382</f>
        <v>13.06</v>
      </c>
      <c r="E380" s="302">
        <f t="shared" si="88"/>
        <v>33192.93</v>
      </c>
      <c r="F380" s="302">
        <f t="shared" si="88"/>
        <v>1487.44</v>
      </c>
      <c r="G380" s="302">
        <f t="shared" si="88"/>
        <v>0</v>
      </c>
      <c r="H380" s="302">
        <f t="shared" si="88"/>
        <v>0</v>
      </c>
      <c r="I380" s="302">
        <f t="shared" si="88"/>
        <v>0</v>
      </c>
    </row>
    <row r="381" spans="1:14" x14ac:dyDescent="0.2">
      <c r="A381" s="50"/>
      <c r="B381" s="303" t="s">
        <v>195</v>
      </c>
      <c r="C381" s="302">
        <f t="shared" si="83"/>
        <v>34693.43</v>
      </c>
      <c r="D381" s="302">
        <f>D383</f>
        <v>13.06</v>
      </c>
      <c r="E381" s="302">
        <f t="shared" si="88"/>
        <v>11160</v>
      </c>
      <c r="F381" s="302">
        <f t="shared" si="88"/>
        <v>23520.37</v>
      </c>
      <c r="G381" s="302">
        <f t="shared" si="88"/>
        <v>0</v>
      </c>
      <c r="H381" s="302">
        <f t="shared" si="88"/>
        <v>0</v>
      </c>
      <c r="I381" s="302">
        <f t="shared" si="88"/>
        <v>0</v>
      </c>
    </row>
    <row r="382" spans="1:14" x14ac:dyDescent="0.2">
      <c r="A382" s="101" t="s">
        <v>267</v>
      </c>
      <c r="B382" s="39" t="s">
        <v>194</v>
      </c>
      <c r="C382" s="87">
        <f t="shared" si="83"/>
        <v>34693.43</v>
      </c>
      <c r="D382" s="87">
        <f t="shared" ref="D382:I383" si="89">D384+D386+D388+D390+D392+D394+D396+D398+D400</f>
        <v>13.06</v>
      </c>
      <c r="E382" s="87">
        <f t="shared" si="89"/>
        <v>33192.93</v>
      </c>
      <c r="F382" s="87">
        <f t="shared" si="89"/>
        <v>1487.44</v>
      </c>
      <c r="G382" s="87">
        <f t="shared" si="89"/>
        <v>0</v>
      </c>
      <c r="H382" s="87">
        <f t="shared" si="89"/>
        <v>0</v>
      </c>
      <c r="I382" s="87">
        <f t="shared" si="89"/>
        <v>0</v>
      </c>
    </row>
    <row r="383" spans="1:14" x14ac:dyDescent="0.2">
      <c r="A383" s="14"/>
      <c r="B383" s="45" t="s">
        <v>195</v>
      </c>
      <c r="C383" s="87">
        <f t="shared" si="83"/>
        <v>34693.43</v>
      </c>
      <c r="D383" s="87">
        <f t="shared" si="89"/>
        <v>13.06</v>
      </c>
      <c r="E383" s="87">
        <f t="shared" si="89"/>
        <v>11160</v>
      </c>
      <c r="F383" s="87">
        <f t="shared" si="89"/>
        <v>23520.37</v>
      </c>
      <c r="G383" s="87">
        <f t="shared" si="89"/>
        <v>0</v>
      </c>
      <c r="H383" s="87">
        <f t="shared" si="89"/>
        <v>0</v>
      </c>
      <c r="I383" s="87">
        <f t="shared" si="89"/>
        <v>0</v>
      </c>
    </row>
    <row r="384" spans="1:14" s="354" customFormat="1" ht="28.5" customHeight="1" x14ac:dyDescent="0.2">
      <c r="A384" s="599" t="s">
        <v>548</v>
      </c>
      <c r="B384" s="353" t="s">
        <v>194</v>
      </c>
      <c r="C384" s="347">
        <f t="shared" si="83"/>
        <v>1738</v>
      </c>
      <c r="D384" s="347">
        <v>0</v>
      </c>
      <c r="E384" s="347">
        <v>1738</v>
      </c>
      <c r="F384" s="347">
        <v>0</v>
      </c>
      <c r="G384" s="347">
        <v>0</v>
      </c>
      <c r="H384" s="347">
        <v>0</v>
      </c>
      <c r="I384" s="347">
        <v>0</v>
      </c>
    </row>
    <row r="385" spans="1:9" s="354" customFormat="1" ht="17.25" customHeight="1" x14ac:dyDescent="0.2">
      <c r="A385" s="600"/>
      <c r="B385" s="355" t="s">
        <v>195</v>
      </c>
      <c r="C385" s="347">
        <f t="shared" si="83"/>
        <v>1738</v>
      </c>
      <c r="D385" s="347">
        <v>0</v>
      </c>
      <c r="E385" s="347">
        <v>700</v>
      </c>
      <c r="F385" s="347">
        <v>1038</v>
      </c>
      <c r="G385" s="347">
        <v>0</v>
      </c>
      <c r="H385" s="347">
        <v>0</v>
      </c>
      <c r="I385" s="347">
        <v>0</v>
      </c>
    </row>
    <row r="386" spans="1:9" s="354" customFormat="1" ht="25.5" customHeight="1" x14ac:dyDescent="0.2">
      <c r="A386" s="463" t="s">
        <v>556</v>
      </c>
      <c r="B386" s="353" t="s">
        <v>194</v>
      </c>
      <c r="C386" s="347">
        <f t="shared" si="83"/>
        <v>8000.5</v>
      </c>
      <c r="D386" s="347">
        <v>13.06</v>
      </c>
      <c r="E386" s="391">
        <v>6500</v>
      </c>
      <c r="F386" s="347">
        <v>1487.44</v>
      </c>
      <c r="G386" s="347">
        <v>0</v>
      </c>
      <c r="H386" s="347">
        <v>0</v>
      </c>
      <c r="I386" s="347">
        <v>0</v>
      </c>
    </row>
    <row r="387" spans="1:9" s="354" customFormat="1" ht="18" customHeight="1" x14ac:dyDescent="0.2">
      <c r="A387" s="392"/>
      <c r="B387" s="355" t="s">
        <v>195</v>
      </c>
      <c r="C387" s="347">
        <f t="shared" si="83"/>
        <v>8000.5</v>
      </c>
      <c r="D387" s="347">
        <v>13.06</v>
      </c>
      <c r="E387" s="391">
        <v>6500</v>
      </c>
      <c r="F387" s="347">
        <v>1487.44</v>
      </c>
      <c r="G387" s="347">
        <v>0</v>
      </c>
      <c r="H387" s="347">
        <v>0</v>
      </c>
      <c r="I387" s="347">
        <v>0</v>
      </c>
    </row>
    <row r="388" spans="1:9" s="354" customFormat="1" ht="41.25" customHeight="1" x14ac:dyDescent="0.2">
      <c r="A388" s="513" t="s">
        <v>777</v>
      </c>
      <c r="B388" s="66" t="s">
        <v>194</v>
      </c>
      <c r="C388" s="72">
        <f t="shared" si="83"/>
        <v>0</v>
      </c>
      <c r="D388" s="72">
        <v>0</v>
      </c>
      <c r="E388" s="581">
        <v>0</v>
      </c>
      <c r="F388" s="72">
        <v>0</v>
      </c>
      <c r="G388" s="72">
        <v>0</v>
      </c>
      <c r="H388" s="72">
        <v>0</v>
      </c>
      <c r="I388" s="72">
        <v>0</v>
      </c>
    </row>
    <row r="389" spans="1:9" s="354" customFormat="1" ht="18" customHeight="1" x14ac:dyDescent="0.2">
      <c r="A389" s="392"/>
      <c r="B389" s="66" t="s">
        <v>195</v>
      </c>
      <c r="C389" s="72">
        <f t="shared" si="83"/>
        <v>0</v>
      </c>
      <c r="D389" s="72">
        <v>0</v>
      </c>
      <c r="E389" s="581">
        <v>0</v>
      </c>
      <c r="F389" s="72">
        <v>0</v>
      </c>
      <c r="G389" s="72">
        <v>0</v>
      </c>
      <c r="H389" s="72">
        <v>0</v>
      </c>
      <c r="I389" s="72">
        <v>0</v>
      </c>
    </row>
    <row r="390" spans="1:9" s="209" customFormat="1" ht="39" customHeight="1" x14ac:dyDescent="0.2">
      <c r="A390" s="464" t="s">
        <v>835</v>
      </c>
      <c r="B390" s="27" t="s">
        <v>194</v>
      </c>
      <c r="C390" s="87">
        <f t="shared" si="83"/>
        <v>897.33</v>
      </c>
      <c r="D390" s="87">
        <v>0</v>
      </c>
      <c r="E390" s="546">
        <v>897.33</v>
      </c>
      <c r="F390" s="87">
        <v>0</v>
      </c>
      <c r="G390" s="87">
        <v>0</v>
      </c>
      <c r="H390" s="87">
        <v>0</v>
      </c>
      <c r="I390" s="87">
        <v>0</v>
      </c>
    </row>
    <row r="391" spans="1:9" s="209" customFormat="1" ht="18" customHeight="1" x14ac:dyDescent="0.2">
      <c r="A391" s="547"/>
      <c r="B391" s="29" t="s">
        <v>195</v>
      </c>
      <c r="C391" s="87">
        <f t="shared" si="83"/>
        <v>897.33</v>
      </c>
      <c r="D391" s="87">
        <v>0</v>
      </c>
      <c r="E391" s="546">
        <v>42</v>
      </c>
      <c r="F391" s="87">
        <v>855.33</v>
      </c>
      <c r="G391" s="87">
        <v>0</v>
      </c>
      <c r="H391" s="87">
        <v>0</v>
      </c>
      <c r="I391" s="87">
        <v>0</v>
      </c>
    </row>
    <row r="392" spans="1:9" s="209" customFormat="1" ht="42" customHeight="1" x14ac:dyDescent="0.2">
      <c r="A392" s="513" t="s">
        <v>836</v>
      </c>
      <c r="B392" s="32" t="s">
        <v>194</v>
      </c>
      <c r="C392" s="87">
        <f t="shared" si="83"/>
        <v>0</v>
      </c>
      <c r="D392" s="87">
        <v>0</v>
      </c>
      <c r="E392" s="546">
        <v>0</v>
      </c>
      <c r="F392" s="87">
        <v>0</v>
      </c>
      <c r="G392" s="87">
        <v>0</v>
      </c>
      <c r="H392" s="87">
        <v>0</v>
      </c>
      <c r="I392" s="87">
        <v>0</v>
      </c>
    </row>
    <row r="393" spans="1:9" s="209" customFormat="1" ht="18" customHeight="1" x14ac:dyDescent="0.2">
      <c r="A393" s="547"/>
      <c r="B393" s="32" t="s">
        <v>195</v>
      </c>
      <c r="C393" s="87">
        <f t="shared" si="83"/>
        <v>0</v>
      </c>
      <c r="D393" s="87">
        <v>0</v>
      </c>
      <c r="E393" s="546">
        <v>0</v>
      </c>
      <c r="F393" s="87">
        <v>0</v>
      </c>
      <c r="G393" s="87">
        <v>0</v>
      </c>
      <c r="H393" s="87">
        <v>0</v>
      </c>
      <c r="I393" s="87">
        <v>0</v>
      </c>
    </row>
    <row r="394" spans="1:9" s="209" customFormat="1" ht="40.5" customHeight="1" x14ac:dyDescent="0.2">
      <c r="A394" s="464" t="s">
        <v>837</v>
      </c>
      <c r="B394" s="27" t="s">
        <v>194</v>
      </c>
      <c r="C394" s="87">
        <f t="shared" si="83"/>
        <v>2553.1799999999998</v>
      </c>
      <c r="D394" s="87">
        <v>0</v>
      </c>
      <c r="E394" s="546">
        <v>2553.1799999999998</v>
      </c>
      <c r="F394" s="87">
        <v>0</v>
      </c>
      <c r="G394" s="87">
        <v>0</v>
      </c>
      <c r="H394" s="87">
        <v>0</v>
      </c>
      <c r="I394" s="87">
        <v>0</v>
      </c>
    </row>
    <row r="395" spans="1:9" s="209" customFormat="1" ht="18" customHeight="1" x14ac:dyDescent="0.2">
      <c r="A395" s="547"/>
      <c r="B395" s="29" t="s">
        <v>195</v>
      </c>
      <c r="C395" s="87">
        <f t="shared" si="83"/>
        <v>2553.1800000000003</v>
      </c>
      <c r="D395" s="87">
        <v>0</v>
      </c>
      <c r="E395" s="546">
        <v>634</v>
      </c>
      <c r="F395" s="87">
        <v>1919.18</v>
      </c>
      <c r="G395" s="87">
        <v>0</v>
      </c>
      <c r="H395" s="87">
        <v>0</v>
      </c>
      <c r="I395" s="87">
        <v>0</v>
      </c>
    </row>
    <row r="396" spans="1:9" s="209" customFormat="1" ht="40.5" customHeight="1" x14ac:dyDescent="0.2">
      <c r="A396" s="513" t="s">
        <v>838</v>
      </c>
      <c r="B396" s="32" t="s">
        <v>194</v>
      </c>
      <c r="C396" s="87">
        <f t="shared" si="83"/>
        <v>0</v>
      </c>
      <c r="D396" s="87">
        <v>0</v>
      </c>
      <c r="E396" s="546">
        <v>0</v>
      </c>
      <c r="F396" s="87">
        <v>0</v>
      </c>
      <c r="G396" s="87">
        <v>0</v>
      </c>
      <c r="H396" s="87">
        <v>0</v>
      </c>
      <c r="I396" s="87">
        <v>0</v>
      </c>
    </row>
    <row r="397" spans="1:9" s="209" customFormat="1" ht="18" customHeight="1" x14ac:dyDescent="0.2">
      <c r="A397" s="547"/>
      <c r="B397" s="32" t="s">
        <v>195</v>
      </c>
      <c r="C397" s="87">
        <f t="shared" si="83"/>
        <v>0</v>
      </c>
      <c r="D397" s="87">
        <v>0</v>
      </c>
      <c r="E397" s="546">
        <v>0</v>
      </c>
      <c r="F397" s="87">
        <v>0</v>
      </c>
      <c r="G397" s="87">
        <v>0</v>
      </c>
      <c r="H397" s="87">
        <v>0</v>
      </c>
      <c r="I397" s="87">
        <v>0</v>
      </c>
    </row>
    <row r="398" spans="1:9" s="209" customFormat="1" ht="39.75" customHeight="1" x14ac:dyDescent="0.2">
      <c r="A398" s="464" t="s">
        <v>839</v>
      </c>
      <c r="B398" s="27" t="s">
        <v>194</v>
      </c>
      <c r="C398" s="87">
        <f t="shared" si="83"/>
        <v>13808.42</v>
      </c>
      <c r="D398" s="87">
        <v>0</v>
      </c>
      <c r="E398" s="546">
        <v>13808.42</v>
      </c>
      <c r="F398" s="87">
        <v>0</v>
      </c>
      <c r="G398" s="87">
        <v>0</v>
      </c>
      <c r="H398" s="87">
        <v>0</v>
      </c>
      <c r="I398" s="87">
        <v>0</v>
      </c>
    </row>
    <row r="399" spans="1:9" s="209" customFormat="1" ht="18" customHeight="1" x14ac:dyDescent="0.2">
      <c r="A399" s="547"/>
      <c r="B399" s="29" t="s">
        <v>195</v>
      </c>
      <c r="C399" s="87">
        <f t="shared" si="83"/>
        <v>13808.42</v>
      </c>
      <c r="D399" s="87">
        <v>0</v>
      </c>
      <c r="E399" s="546">
        <v>1024</v>
      </c>
      <c r="F399" s="87">
        <v>12784.42</v>
      </c>
      <c r="G399" s="87">
        <v>0</v>
      </c>
      <c r="H399" s="87">
        <v>0</v>
      </c>
      <c r="I399" s="87">
        <v>0</v>
      </c>
    </row>
    <row r="400" spans="1:9" s="209" customFormat="1" ht="39.75" customHeight="1" x14ac:dyDescent="0.2">
      <c r="A400" s="464" t="s">
        <v>840</v>
      </c>
      <c r="B400" s="574" t="s">
        <v>194</v>
      </c>
      <c r="C400" s="87">
        <f t="shared" si="83"/>
        <v>7696</v>
      </c>
      <c r="D400" s="87">
        <v>0</v>
      </c>
      <c r="E400" s="546">
        <v>7696</v>
      </c>
      <c r="F400" s="87">
        <v>0</v>
      </c>
      <c r="G400" s="87">
        <v>0</v>
      </c>
      <c r="H400" s="87">
        <v>0</v>
      </c>
      <c r="I400" s="87">
        <v>0</v>
      </c>
    </row>
    <row r="401" spans="1:9" s="209" customFormat="1" ht="18" customHeight="1" x14ac:dyDescent="0.2">
      <c r="A401" s="465"/>
      <c r="B401" s="521" t="s">
        <v>195</v>
      </c>
      <c r="C401" s="87">
        <f t="shared" si="83"/>
        <v>7696</v>
      </c>
      <c r="D401" s="87">
        <v>0</v>
      </c>
      <c r="E401" s="546">
        <v>2260</v>
      </c>
      <c r="F401" s="87">
        <v>5436</v>
      </c>
      <c r="G401" s="87">
        <v>0</v>
      </c>
      <c r="H401" s="87">
        <v>0</v>
      </c>
      <c r="I401" s="87">
        <v>0</v>
      </c>
    </row>
    <row r="402" spans="1:9" x14ac:dyDescent="0.2">
      <c r="A402" s="663" t="s">
        <v>207</v>
      </c>
      <c r="B402" s="665"/>
      <c r="C402" s="665"/>
      <c r="D402" s="665"/>
      <c r="E402" s="665"/>
      <c r="F402" s="665"/>
      <c r="G402" s="665"/>
      <c r="H402" s="665"/>
      <c r="I402" s="666"/>
    </row>
    <row r="403" spans="1:9" x14ac:dyDescent="0.2">
      <c r="A403" s="648" t="s">
        <v>197</v>
      </c>
      <c r="B403" s="649"/>
      <c r="C403" s="649"/>
      <c r="D403" s="649"/>
      <c r="E403" s="649"/>
      <c r="F403" s="649"/>
      <c r="G403" s="649"/>
      <c r="H403" s="649"/>
      <c r="I403" s="650"/>
    </row>
    <row r="404" spans="1:9" x14ac:dyDescent="0.2">
      <c r="A404" s="7" t="s">
        <v>204</v>
      </c>
      <c r="B404" s="8" t="s">
        <v>194</v>
      </c>
      <c r="C404" s="58">
        <f t="shared" ref="C404:C439" si="90">D404+E404+F404+G404+H404+I404</f>
        <v>655819.91999999993</v>
      </c>
      <c r="D404" s="72">
        <f t="shared" ref="D404:I405" si="91">D406+D422</f>
        <v>535597.83100000001</v>
      </c>
      <c r="E404" s="72">
        <f t="shared" si="91"/>
        <v>115189.47</v>
      </c>
      <c r="F404" s="72">
        <f t="shared" si="91"/>
        <v>955.5</v>
      </c>
      <c r="G404" s="72">
        <f t="shared" si="91"/>
        <v>0</v>
      </c>
      <c r="H404" s="72">
        <f t="shared" si="91"/>
        <v>0</v>
      </c>
      <c r="I404" s="72">
        <f t="shared" si="91"/>
        <v>4077.1190000000001</v>
      </c>
    </row>
    <row r="405" spans="1:9" ht="13.5" thickBot="1" x14ac:dyDescent="0.25">
      <c r="A405" s="9"/>
      <c r="B405" s="10" t="s">
        <v>195</v>
      </c>
      <c r="C405" s="58">
        <f t="shared" si="90"/>
        <v>655819.92399999988</v>
      </c>
      <c r="D405" s="72">
        <f t="shared" si="91"/>
        <v>535597.83499999996</v>
      </c>
      <c r="E405" s="72">
        <f t="shared" si="91"/>
        <v>37458.47</v>
      </c>
      <c r="F405" s="72">
        <f t="shared" si="91"/>
        <v>40280.5</v>
      </c>
      <c r="G405" s="72">
        <f t="shared" si="91"/>
        <v>38406</v>
      </c>
      <c r="H405" s="72">
        <f t="shared" si="91"/>
        <v>0</v>
      </c>
      <c r="I405" s="72">
        <f t="shared" si="91"/>
        <v>4077.1190000000001</v>
      </c>
    </row>
    <row r="406" spans="1:9" x14ac:dyDescent="0.2">
      <c r="A406" s="81" t="s">
        <v>210</v>
      </c>
      <c r="B406" s="3" t="s">
        <v>194</v>
      </c>
      <c r="C406" s="58">
        <f t="shared" si="90"/>
        <v>610065.21399999992</v>
      </c>
      <c r="D406" s="90">
        <f t="shared" ref="D406:I407" si="92">D410+D408</f>
        <v>518477.82499999995</v>
      </c>
      <c r="E406" s="90">
        <f t="shared" si="92"/>
        <v>89776.97</v>
      </c>
      <c r="F406" s="90">
        <f t="shared" si="92"/>
        <v>714</v>
      </c>
      <c r="G406" s="90">
        <f t="shared" si="92"/>
        <v>0</v>
      </c>
      <c r="H406" s="90">
        <f t="shared" si="92"/>
        <v>0</v>
      </c>
      <c r="I406" s="90">
        <f t="shared" si="92"/>
        <v>1096.4190000000003</v>
      </c>
    </row>
    <row r="407" spans="1:9" x14ac:dyDescent="0.2">
      <c r="A407" s="11" t="s">
        <v>201</v>
      </c>
      <c r="B407" s="4" t="s">
        <v>195</v>
      </c>
      <c r="C407" s="58">
        <f t="shared" si="90"/>
        <v>610065.21799999999</v>
      </c>
      <c r="D407" s="90">
        <f t="shared" si="92"/>
        <v>518477.82899999997</v>
      </c>
      <c r="E407" s="90">
        <f t="shared" si="92"/>
        <v>12045.97</v>
      </c>
      <c r="F407" s="90">
        <f t="shared" si="92"/>
        <v>40039</v>
      </c>
      <c r="G407" s="90">
        <f t="shared" si="92"/>
        <v>38406</v>
      </c>
      <c r="H407" s="90">
        <f t="shared" si="92"/>
        <v>0</v>
      </c>
      <c r="I407" s="90">
        <f t="shared" si="92"/>
        <v>1096.4190000000003</v>
      </c>
    </row>
    <row r="408" spans="1:9" ht="25.5" x14ac:dyDescent="0.2">
      <c r="A408" s="449" t="s">
        <v>152</v>
      </c>
      <c r="B408" s="66" t="s">
        <v>194</v>
      </c>
      <c r="C408" s="58">
        <f>D408+E408+F408+G408+H408+I408</f>
        <v>57.3</v>
      </c>
      <c r="D408" s="90">
        <f t="shared" ref="D408:I409" si="93">D450</f>
        <v>0</v>
      </c>
      <c r="E408" s="90">
        <f t="shared" si="93"/>
        <v>57.3</v>
      </c>
      <c r="F408" s="90">
        <f t="shared" si="93"/>
        <v>0</v>
      </c>
      <c r="G408" s="90">
        <f t="shared" si="93"/>
        <v>0</v>
      </c>
      <c r="H408" s="90">
        <f t="shared" si="93"/>
        <v>0</v>
      </c>
      <c r="I408" s="90">
        <f t="shared" si="93"/>
        <v>0</v>
      </c>
    </row>
    <row r="409" spans="1:9" x14ac:dyDescent="0.2">
      <c r="A409" s="18"/>
      <c r="B409" s="70" t="s">
        <v>195</v>
      </c>
      <c r="C409" s="58">
        <f>D409+E409+F409+G409+H409+I409</f>
        <v>57.3</v>
      </c>
      <c r="D409" s="90">
        <f t="shared" si="93"/>
        <v>0</v>
      </c>
      <c r="E409" s="90">
        <f t="shared" si="93"/>
        <v>57.3</v>
      </c>
      <c r="F409" s="90">
        <f t="shared" si="93"/>
        <v>0</v>
      </c>
      <c r="G409" s="90">
        <f t="shared" si="93"/>
        <v>0</v>
      </c>
      <c r="H409" s="90">
        <f t="shared" si="93"/>
        <v>0</v>
      </c>
      <c r="I409" s="90">
        <f t="shared" si="93"/>
        <v>0</v>
      </c>
    </row>
    <row r="410" spans="1:9" x14ac:dyDescent="0.2">
      <c r="A410" s="21" t="s">
        <v>257</v>
      </c>
      <c r="B410" s="8" t="s">
        <v>194</v>
      </c>
      <c r="C410" s="58">
        <f t="shared" si="90"/>
        <v>610007.91399999999</v>
      </c>
      <c r="D410" s="90">
        <f>D412+D420</f>
        <v>518477.82499999995</v>
      </c>
      <c r="E410" s="90">
        <f t="shared" ref="E410:I411" si="94">E412+E420</f>
        <v>89719.67</v>
      </c>
      <c r="F410" s="90">
        <f t="shared" si="94"/>
        <v>714</v>
      </c>
      <c r="G410" s="90">
        <f t="shared" si="94"/>
        <v>0</v>
      </c>
      <c r="H410" s="90">
        <f t="shared" si="94"/>
        <v>0</v>
      </c>
      <c r="I410" s="90">
        <f t="shared" si="94"/>
        <v>1096.4190000000003</v>
      </c>
    </row>
    <row r="411" spans="1:9" x14ac:dyDescent="0.2">
      <c r="A411" s="18"/>
      <c r="B411" s="227" t="s">
        <v>195</v>
      </c>
      <c r="C411" s="58">
        <f t="shared" si="90"/>
        <v>610007.91799999995</v>
      </c>
      <c r="D411" s="90">
        <f>D413+D421</f>
        <v>518477.82899999997</v>
      </c>
      <c r="E411" s="90">
        <f>E413+E421</f>
        <v>11988.67</v>
      </c>
      <c r="F411" s="90">
        <f t="shared" si="94"/>
        <v>40039</v>
      </c>
      <c r="G411" s="90">
        <f t="shared" si="94"/>
        <v>38406</v>
      </c>
      <c r="H411" s="90">
        <f t="shared" si="94"/>
        <v>0</v>
      </c>
      <c r="I411" s="90">
        <f t="shared" si="94"/>
        <v>1096.4190000000003</v>
      </c>
    </row>
    <row r="412" spans="1:9" x14ac:dyDescent="0.2">
      <c r="A412" s="17" t="s">
        <v>236</v>
      </c>
      <c r="B412" s="226" t="s">
        <v>194</v>
      </c>
      <c r="C412" s="58">
        <f t="shared" si="90"/>
        <v>18580.912000000004</v>
      </c>
      <c r="D412" s="72">
        <f>D414+D416+D418</f>
        <v>6311.3970000000008</v>
      </c>
      <c r="E412" s="72">
        <f t="shared" ref="E412:I413" si="95">E414+E416+E418</f>
        <v>10473.67</v>
      </c>
      <c r="F412" s="72">
        <f t="shared" si="95"/>
        <v>714</v>
      </c>
      <c r="G412" s="72">
        <f t="shared" si="95"/>
        <v>0</v>
      </c>
      <c r="H412" s="72">
        <f t="shared" si="95"/>
        <v>0</v>
      </c>
      <c r="I412" s="72">
        <f t="shared" si="95"/>
        <v>1081.8450000000003</v>
      </c>
    </row>
    <row r="413" spans="1:9" x14ac:dyDescent="0.2">
      <c r="A413" s="33"/>
      <c r="B413" s="29" t="s">
        <v>195</v>
      </c>
      <c r="C413" s="58">
        <f t="shared" si="90"/>
        <v>18580.916000000001</v>
      </c>
      <c r="D413" s="72">
        <f>D415+D417+D419</f>
        <v>6311.4009999999998</v>
      </c>
      <c r="E413" s="72">
        <f t="shared" si="95"/>
        <v>10473.67</v>
      </c>
      <c r="F413" s="72">
        <f t="shared" si="95"/>
        <v>714</v>
      </c>
      <c r="G413" s="72">
        <f t="shared" si="95"/>
        <v>0</v>
      </c>
      <c r="H413" s="72">
        <f t="shared" si="95"/>
        <v>0</v>
      </c>
      <c r="I413" s="72">
        <f t="shared" si="95"/>
        <v>1081.8450000000003</v>
      </c>
    </row>
    <row r="414" spans="1:9" x14ac:dyDescent="0.2">
      <c r="A414" s="17" t="s">
        <v>226</v>
      </c>
      <c r="B414" s="27" t="s">
        <v>194</v>
      </c>
      <c r="C414" s="58">
        <f t="shared" si="90"/>
        <v>10663.403</v>
      </c>
      <c r="D414" s="58">
        <f>D456</f>
        <v>3966.8730000000005</v>
      </c>
      <c r="E414" s="58">
        <f t="shared" ref="E414:I417" si="96">E456</f>
        <v>6659.9</v>
      </c>
      <c r="F414" s="58">
        <f t="shared" si="96"/>
        <v>0</v>
      </c>
      <c r="G414" s="58">
        <f t="shared" si="96"/>
        <v>0</v>
      </c>
      <c r="H414" s="58">
        <f t="shared" si="96"/>
        <v>0</v>
      </c>
      <c r="I414" s="58">
        <f t="shared" si="96"/>
        <v>36.630000000000003</v>
      </c>
    </row>
    <row r="415" spans="1:9" x14ac:dyDescent="0.2">
      <c r="A415" s="33"/>
      <c r="B415" s="29" t="s">
        <v>195</v>
      </c>
      <c r="C415" s="58">
        <f t="shared" si="90"/>
        <v>10663.406999999999</v>
      </c>
      <c r="D415" s="58">
        <f>D457</f>
        <v>3966.8770000000004</v>
      </c>
      <c r="E415" s="58">
        <f t="shared" si="96"/>
        <v>6659.9</v>
      </c>
      <c r="F415" s="58">
        <f t="shared" si="96"/>
        <v>0</v>
      </c>
      <c r="G415" s="58">
        <f t="shared" si="96"/>
        <v>0</v>
      </c>
      <c r="H415" s="58">
        <f t="shared" si="96"/>
        <v>0</v>
      </c>
      <c r="I415" s="58">
        <f t="shared" si="96"/>
        <v>36.630000000000003</v>
      </c>
    </row>
    <row r="416" spans="1:9" x14ac:dyDescent="0.2">
      <c r="A416" s="17" t="s">
        <v>229</v>
      </c>
      <c r="B416" s="27" t="s">
        <v>194</v>
      </c>
      <c r="C416" s="58">
        <f t="shared" si="90"/>
        <v>285.34999999999997</v>
      </c>
      <c r="D416" s="58">
        <f>D458</f>
        <v>45</v>
      </c>
      <c r="E416" s="58">
        <f t="shared" si="96"/>
        <v>240.34999999999997</v>
      </c>
      <c r="F416" s="58">
        <f t="shared" si="96"/>
        <v>0</v>
      </c>
      <c r="G416" s="58">
        <f t="shared" si="96"/>
        <v>0</v>
      </c>
      <c r="H416" s="58">
        <f t="shared" si="96"/>
        <v>0</v>
      </c>
      <c r="I416" s="58">
        <f t="shared" si="96"/>
        <v>0</v>
      </c>
    </row>
    <row r="417" spans="1:9" x14ac:dyDescent="0.2">
      <c r="A417" s="33"/>
      <c r="B417" s="29" t="s">
        <v>195</v>
      </c>
      <c r="C417" s="58">
        <f t="shared" si="90"/>
        <v>285.34999999999997</v>
      </c>
      <c r="D417" s="58">
        <f>D459</f>
        <v>45</v>
      </c>
      <c r="E417" s="58">
        <f t="shared" si="96"/>
        <v>240.34999999999997</v>
      </c>
      <c r="F417" s="58">
        <f t="shared" si="96"/>
        <v>0</v>
      </c>
      <c r="G417" s="58">
        <f t="shared" si="96"/>
        <v>0</v>
      </c>
      <c r="H417" s="58">
        <f t="shared" si="96"/>
        <v>0</v>
      </c>
      <c r="I417" s="58">
        <f t="shared" si="96"/>
        <v>0</v>
      </c>
    </row>
    <row r="418" spans="1:9" x14ac:dyDescent="0.2">
      <c r="A418" s="17" t="s">
        <v>227</v>
      </c>
      <c r="B418" s="27" t="s">
        <v>194</v>
      </c>
      <c r="C418" s="58">
        <f t="shared" si="90"/>
        <v>7632.1589999999997</v>
      </c>
      <c r="D418" s="58">
        <f t="shared" ref="D418:I419" si="97">D460+D1851+D2303</f>
        <v>2299.5239999999999</v>
      </c>
      <c r="E418" s="58">
        <f t="shared" si="97"/>
        <v>3573.42</v>
      </c>
      <c r="F418" s="58">
        <f t="shared" si="97"/>
        <v>714</v>
      </c>
      <c r="G418" s="58">
        <f t="shared" si="97"/>
        <v>0</v>
      </c>
      <c r="H418" s="58">
        <f t="shared" si="97"/>
        <v>0</v>
      </c>
      <c r="I418" s="58">
        <f t="shared" si="97"/>
        <v>1045.2150000000001</v>
      </c>
    </row>
    <row r="419" spans="1:9" x14ac:dyDescent="0.2">
      <c r="A419" s="33"/>
      <c r="B419" s="29" t="s">
        <v>195</v>
      </c>
      <c r="C419" s="58">
        <f t="shared" si="90"/>
        <v>7632.1589999999997</v>
      </c>
      <c r="D419" s="58">
        <f t="shared" si="97"/>
        <v>2299.5239999999999</v>
      </c>
      <c r="E419" s="58">
        <f t="shared" si="97"/>
        <v>3573.42</v>
      </c>
      <c r="F419" s="58">
        <f t="shared" si="97"/>
        <v>714</v>
      </c>
      <c r="G419" s="58">
        <f t="shared" si="97"/>
        <v>0</v>
      </c>
      <c r="H419" s="58">
        <f t="shared" si="97"/>
        <v>0</v>
      </c>
      <c r="I419" s="58">
        <f t="shared" si="97"/>
        <v>1045.2150000000001</v>
      </c>
    </row>
    <row r="420" spans="1:9" x14ac:dyDescent="0.2">
      <c r="A420" s="17" t="s">
        <v>228</v>
      </c>
      <c r="B420" s="27" t="s">
        <v>194</v>
      </c>
      <c r="C420" s="58">
        <f t="shared" si="90"/>
        <v>591427.00199999998</v>
      </c>
      <c r="D420" s="58">
        <f t="shared" ref="D420:I421" si="98">D2305+D2263</f>
        <v>512166.42799999996</v>
      </c>
      <c r="E420" s="58">
        <f t="shared" si="98"/>
        <v>79246</v>
      </c>
      <c r="F420" s="58">
        <f t="shared" si="98"/>
        <v>0</v>
      </c>
      <c r="G420" s="58">
        <f t="shared" si="98"/>
        <v>0</v>
      </c>
      <c r="H420" s="58">
        <f t="shared" si="98"/>
        <v>0</v>
      </c>
      <c r="I420" s="58">
        <f t="shared" si="98"/>
        <v>14.573999999999995</v>
      </c>
    </row>
    <row r="421" spans="1:9" x14ac:dyDescent="0.2">
      <c r="A421" s="33"/>
      <c r="B421" s="29" t="s">
        <v>195</v>
      </c>
      <c r="C421" s="58">
        <f t="shared" si="90"/>
        <v>591427.00199999998</v>
      </c>
      <c r="D421" s="58">
        <f t="shared" si="98"/>
        <v>512166.42799999996</v>
      </c>
      <c r="E421" s="58">
        <f t="shared" si="98"/>
        <v>1515</v>
      </c>
      <c r="F421" s="58">
        <f t="shared" si="98"/>
        <v>39325</v>
      </c>
      <c r="G421" s="58">
        <f t="shared" si="98"/>
        <v>38406</v>
      </c>
      <c r="H421" s="58">
        <f t="shared" si="98"/>
        <v>0</v>
      </c>
      <c r="I421" s="58">
        <f t="shared" si="98"/>
        <v>14.573999999999995</v>
      </c>
    </row>
    <row r="422" spans="1:9" x14ac:dyDescent="0.2">
      <c r="A422" s="93" t="s">
        <v>209</v>
      </c>
      <c r="B422" s="226" t="s">
        <v>194</v>
      </c>
      <c r="C422" s="58">
        <f t="shared" si="90"/>
        <v>45754.705999999991</v>
      </c>
      <c r="D422" s="58">
        <f t="shared" ref="D422:I423" si="99">D424+D426+D428</f>
        <v>17120.005999999998</v>
      </c>
      <c r="E422" s="58">
        <f t="shared" si="99"/>
        <v>25412.5</v>
      </c>
      <c r="F422" s="58">
        <f t="shared" si="99"/>
        <v>241.5</v>
      </c>
      <c r="G422" s="58">
        <f t="shared" si="99"/>
        <v>0</v>
      </c>
      <c r="H422" s="58">
        <f t="shared" si="99"/>
        <v>0</v>
      </c>
      <c r="I422" s="58">
        <f t="shared" si="99"/>
        <v>2980.7</v>
      </c>
    </row>
    <row r="423" spans="1:9" x14ac:dyDescent="0.2">
      <c r="A423" s="14" t="s">
        <v>225</v>
      </c>
      <c r="B423" s="227" t="s">
        <v>195</v>
      </c>
      <c r="C423" s="58">
        <f t="shared" si="90"/>
        <v>45754.705999999991</v>
      </c>
      <c r="D423" s="58">
        <f t="shared" si="99"/>
        <v>17120.005999999998</v>
      </c>
      <c r="E423" s="58">
        <f t="shared" si="99"/>
        <v>25412.5</v>
      </c>
      <c r="F423" s="58">
        <f t="shared" si="99"/>
        <v>241.5</v>
      </c>
      <c r="G423" s="58">
        <f t="shared" si="99"/>
        <v>0</v>
      </c>
      <c r="H423" s="58">
        <f t="shared" si="99"/>
        <v>0</v>
      </c>
      <c r="I423" s="58">
        <f t="shared" si="99"/>
        <v>2980.7</v>
      </c>
    </row>
    <row r="424" spans="1:9" x14ac:dyDescent="0.2">
      <c r="A424" s="19" t="s">
        <v>215</v>
      </c>
      <c r="B424" s="226" t="s">
        <v>194</v>
      </c>
      <c r="C424" s="58">
        <f t="shared" si="90"/>
        <v>151.69999999999999</v>
      </c>
      <c r="D424" s="58">
        <f t="shared" ref="D424:I427" si="100">D464</f>
        <v>19</v>
      </c>
      <c r="E424" s="58">
        <f t="shared" si="100"/>
        <v>0</v>
      </c>
      <c r="F424" s="58">
        <f t="shared" si="100"/>
        <v>0</v>
      </c>
      <c r="G424" s="58">
        <f t="shared" si="100"/>
        <v>0</v>
      </c>
      <c r="H424" s="58">
        <f t="shared" si="100"/>
        <v>0</v>
      </c>
      <c r="I424" s="58" t="str">
        <f t="shared" si="100"/>
        <v>132,7</v>
      </c>
    </row>
    <row r="425" spans="1:9" x14ac:dyDescent="0.2">
      <c r="A425" s="18" t="s">
        <v>216</v>
      </c>
      <c r="B425" s="227" t="s">
        <v>195</v>
      </c>
      <c r="C425" s="58">
        <f t="shared" si="90"/>
        <v>151.69999999999999</v>
      </c>
      <c r="D425" s="58">
        <f t="shared" si="100"/>
        <v>19</v>
      </c>
      <c r="E425" s="58">
        <f t="shared" si="100"/>
        <v>0</v>
      </c>
      <c r="F425" s="58">
        <f t="shared" si="100"/>
        <v>0</v>
      </c>
      <c r="G425" s="58">
        <f t="shared" si="100"/>
        <v>0</v>
      </c>
      <c r="H425" s="58">
        <f t="shared" si="100"/>
        <v>0</v>
      </c>
      <c r="I425" s="58" t="str">
        <f t="shared" si="100"/>
        <v>132,7</v>
      </c>
    </row>
    <row r="426" spans="1:9" ht="25.5" x14ac:dyDescent="0.2">
      <c r="A426" s="274" t="s">
        <v>152</v>
      </c>
      <c r="B426" s="71" t="s">
        <v>194</v>
      </c>
      <c r="C426" s="58">
        <f>D426+E426+F426+G426+H426+I426</f>
        <v>344</v>
      </c>
      <c r="D426" s="58">
        <f t="shared" si="100"/>
        <v>0</v>
      </c>
      <c r="E426" s="58">
        <f t="shared" si="100"/>
        <v>344</v>
      </c>
      <c r="F426" s="58">
        <f t="shared" si="100"/>
        <v>0</v>
      </c>
      <c r="G426" s="58">
        <f t="shared" si="100"/>
        <v>0</v>
      </c>
      <c r="H426" s="58">
        <f t="shared" si="100"/>
        <v>0</v>
      </c>
      <c r="I426" s="58">
        <f t="shared" si="100"/>
        <v>0</v>
      </c>
    </row>
    <row r="427" spans="1:9" x14ac:dyDescent="0.2">
      <c r="A427" s="18"/>
      <c r="B427" s="70" t="s">
        <v>195</v>
      </c>
      <c r="C427" s="58">
        <f>D427+E427+F427+G427+H427+I427</f>
        <v>344</v>
      </c>
      <c r="D427" s="58">
        <f t="shared" si="100"/>
        <v>0</v>
      </c>
      <c r="E427" s="58">
        <f t="shared" si="100"/>
        <v>344</v>
      </c>
      <c r="F427" s="58">
        <f t="shared" si="100"/>
        <v>0</v>
      </c>
      <c r="G427" s="58">
        <f t="shared" si="100"/>
        <v>0</v>
      </c>
      <c r="H427" s="58">
        <f t="shared" si="100"/>
        <v>0</v>
      </c>
      <c r="I427" s="58">
        <f t="shared" si="100"/>
        <v>0</v>
      </c>
    </row>
    <row r="428" spans="1:9" x14ac:dyDescent="0.2">
      <c r="A428" s="21" t="s">
        <v>257</v>
      </c>
      <c r="B428" s="8" t="s">
        <v>194</v>
      </c>
      <c r="C428" s="58">
        <f t="shared" si="90"/>
        <v>45259.005999999994</v>
      </c>
      <c r="D428" s="58">
        <f>D430+D438</f>
        <v>17101.005999999998</v>
      </c>
      <c r="E428" s="58">
        <f t="shared" ref="E428:I429" si="101">E430+E438</f>
        <v>25068.5</v>
      </c>
      <c r="F428" s="58">
        <f t="shared" si="101"/>
        <v>241.5</v>
      </c>
      <c r="G428" s="58">
        <f t="shared" si="101"/>
        <v>0</v>
      </c>
      <c r="H428" s="58">
        <f t="shared" si="101"/>
        <v>0</v>
      </c>
      <c r="I428" s="58">
        <f t="shared" si="101"/>
        <v>2848</v>
      </c>
    </row>
    <row r="429" spans="1:9" x14ac:dyDescent="0.2">
      <c r="A429" s="18"/>
      <c r="B429" s="227" t="s">
        <v>195</v>
      </c>
      <c r="C429" s="58">
        <f t="shared" si="90"/>
        <v>45259.005999999994</v>
      </c>
      <c r="D429" s="58">
        <f>D431+D439</f>
        <v>17101.005999999998</v>
      </c>
      <c r="E429" s="58">
        <f>E431+E439</f>
        <v>25068.5</v>
      </c>
      <c r="F429" s="58">
        <f t="shared" si="101"/>
        <v>241.5</v>
      </c>
      <c r="G429" s="58">
        <f t="shared" si="101"/>
        <v>0</v>
      </c>
      <c r="H429" s="58">
        <f t="shared" si="101"/>
        <v>0</v>
      </c>
      <c r="I429" s="58">
        <f t="shared" si="101"/>
        <v>2848</v>
      </c>
    </row>
    <row r="430" spans="1:9" x14ac:dyDescent="0.2">
      <c r="A430" s="21" t="s">
        <v>230</v>
      </c>
      <c r="B430" s="226" t="s">
        <v>194</v>
      </c>
      <c r="C430" s="58">
        <f t="shared" si="90"/>
        <v>34969.567999999992</v>
      </c>
      <c r="D430" s="58">
        <f>D432+D434+D436</f>
        <v>10826.797999999999</v>
      </c>
      <c r="E430" s="58">
        <f t="shared" ref="E430:I431" si="102">E432+E434+E436</f>
        <v>21787.53</v>
      </c>
      <c r="F430" s="58">
        <f t="shared" si="102"/>
        <v>241.5</v>
      </c>
      <c r="G430" s="58">
        <f t="shared" si="102"/>
        <v>0</v>
      </c>
      <c r="H430" s="58">
        <f t="shared" si="102"/>
        <v>0</v>
      </c>
      <c r="I430" s="58">
        <f t="shared" si="102"/>
        <v>2113.7399999999998</v>
      </c>
    </row>
    <row r="431" spans="1:9" x14ac:dyDescent="0.2">
      <c r="A431" s="11"/>
      <c r="B431" s="227" t="s">
        <v>195</v>
      </c>
      <c r="C431" s="58">
        <f t="shared" si="90"/>
        <v>34969.567999999992</v>
      </c>
      <c r="D431" s="58">
        <f>D433+D435+D437</f>
        <v>10826.797999999999</v>
      </c>
      <c r="E431" s="58">
        <f>E433+E435+E437</f>
        <v>21787.53</v>
      </c>
      <c r="F431" s="58">
        <f t="shared" si="102"/>
        <v>241.5</v>
      </c>
      <c r="G431" s="58">
        <f t="shared" si="102"/>
        <v>0</v>
      </c>
      <c r="H431" s="58">
        <f t="shared" si="102"/>
        <v>0</v>
      </c>
      <c r="I431" s="58">
        <f t="shared" si="102"/>
        <v>2113.7399999999998</v>
      </c>
    </row>
    <row r="432" spans="1:9" x14ac:dyDescent="0.2">
      <c r="A432" s="99" t="s">
        <v>226</v>
      </c>
      <c r="B432" s="226" t="s">
        <v>194</v>
      </c>
      <c r="C432" s="58">
        <f t="shared" si="90"/>
        <v>24598.32</v>
      </c>
      <c r="D432" s="58">
        <f>D472</f>
        <v>7978.03</v>
      </c>
      <c r="E432" s="58">
        <f t="shared" ref="E432:I435" si="103">E472</f>
        <v>16620.29</v>
      </c>
      <c r="F432" s="58">
        <f t="shared" si="103"/>
        <v>0</v>
      </c>
      <c r="G432" s="58">
        <f t="shared" si="103"/>
        <v>0</v>
      </c>
      <c r="H432" s="58">
        <f t="shared" si="103"/>
        <v>0</v>
      </c>
      <c r="I432" s="58">
        <f t="shared" si="103"/>
        <v>0</v>
      </c>
    </row>
    <row r="433" spans="1:9" x14ac:dyDescent="0.2">
      <c r="A433" s="11"/>
      <c r="B433" s="227" t="s">
        <v>195</v>
      </c>
      <c r="C433" s="58">
        <f t="shared" si="90"/>
        <v>24598.32</v>
      </c>
      <c r="D433" s="58">
        <f>D473</f>
        <v>7978.03</v>
      </c>
      <c r="E433" s="58">
        <f t="shared" si="103"/>
        <v>16620.29</v>
      </c>
      <c r="F433" s="58">
        <f t="shared" si="103"/>
        <v>0</v>
      </c>
      <c r="G433" s="58">
        <f t="shared" si="103"/>
        <v>0</v>
      </c>
      <c r="H433" s="58">
        <f t="shared" si="103"/>
        <v>0</v>
      </c>
      <c r="I433" s="58">
        <f t="shared" si="103"/>
        <v>0</v>
      </c>
    </row>
    <row r="434" spans="1:9" x14ac:dyDescent="0.2">
      <c r="A434" s="34" t="s">
        <v>229</v>
      </c>
      <c r="B434" s="226" t="s">
        <v>194</v>
      </c>
      <c r="C434" s="58">
        <f t="shared" si="90"/>
        <v>995.77</v>
      </c>
      <c r="D434" s="58">
        <f>D474</f>
        <v>384.43</v>
      </c>
      <c r="E434" s="58">
        <f t="shared" si="103"/>
        <v>611.34</v>
      </c>
      <c r="F434" s="58">
        <f t="shared" si="103"/>
        <v>0</v>
      </c>
      <c r="G434" s="58">
        <f t="shared" si="103"/>
        <v>0</v>
      </c>
      <c r="H434" s="58">
        <f t="shared" si="103"/>
        <v>0</v>
      </c>
      <c r="I434" s="58">
        <f t="shared" si="103"/>
        <v>0</v>
      </c>
    </row>
    <row r="435" spans="1:9" x14ac:dyDescent="0.2">
      <c r="A435" s="11"/>
      <c r="B435" s="227" t="s">
        <v>195</v>
      </c>
      <c r="C435" s="58">
        <f t="shared" si="90"/>
        <v>995.77</v>
      </c>
      <c r="D435" s="58">
        <f>D475</f>
        <v>384.43</v>
      </c>
      <c r="E435" s="58">
        <f t="shared" si="103"/>
        <v>611.34</v>
      </c>
      <c r="F435" s="58">
        <f t="shared" si="103"/>
        <v>0</v>
      </c>
      <c r="G435" s="58">
        <f t="shared" si="103"/>
        <v>0</v>
      </c>
      <c r="H435" s="58">
        <f t="shared" si="103"/>
        <v>0</v>
      </c>
      <c r="I435" s="58">
        <f t="shared" si="103"/>
        <v>0</v>
      </c>
    </row>
    <row r="436" spans="1:9" x14ac:dyDescent="0.2">
      <c r="A436" s="35" t="s">
        <v>231</v>
      </c>
      <c r="B436" s="27" t="s">
        <v>194</v>
      </c>
      <c r="C436" s="58">
        <f t="shared" si="90"/>
        <v>9375.4779999999992</v>
      </c>
      <c r="D436" s="58">
        <f t="shared" ref="D436:I437" si="104">D476+D1859+D2313</f>
        <v>2464.3379999999997</v>
      </c>
      <c r="E436" s="58">
        <f t="shared" si="104"/>
        <v>4555.8999999999996</v>
      </c>
      <c r="F436" s="58">
        <f t="shared" si="104"/>
        <v>241.5</v>
      </c>
      <c r="G436" s="58">
        <f t="shared" si="104"/>
        <v>0</v>
      </c>
      <c r="H436" s="58">
        <f t="shared" si="104"/>
        <v>0</v>
      </c>
      <c r="I436" s="58">
        <f t="shared" si="104"/>
        <v>2113.7399999999998</v>
      </c>
    </row>
    <row r="437" spans="1:9" x14ac:dyDescent="0.2">
      <c r="A437" s="14"/>
      <c r="B437" s="29" t="s">
        <v>195</v>
      </c>
      <c r="C437" s="58">
        <f t="shared" si="90"/>
        <v>9375.4779999999992</v>
      </c>
      <c r="D437" s="58">
        <f t="shared" si="104"/>
        <v>2464.3379999999997</v>
      </c>
      <c r="E437" s="58">
        <f t="shared" si="104"/>
        <v>4555.8999999999996</v>
      </c>
      <c r="F437" s="58">
        <f t="shared" si="104"/>
        <v>241.5</v>
      </c>
      <c r="G437" s="58">
        <f t="shared" si="104"/>
        <v>0</v>
      </c>
      <c r="H437" s="58">
        <f t="shared" si="104"/>
        <v>0</v>
      </c>
      <c r="I437" s="58">
        <f t="shared" si="104"/>
        <v>2113.7399999999998</v>
      </c>
    </row>
    <row r="438" spans="1:9" x14ac:dyDescent="0.2">
      <c r="A438" s="37" t="s">
        <v>237</v>
      </c>
      <c r="B438" s="27" t="s">
        <v>194</v>
      </c>
      <c r="C438" s="58">
        <f t="shared" si="90"/>
        <v>10289.438</v>
      </c>
      <c r="D438" s="58">
        <f t="shared" ref="D438:I439" si="105">D2315+D2269</f>
        <v>6274.2079999999996</v>
      </c>
      <c r="E438" s="58">
        <f t="shared" si="105"/>
        <v>3280.9700000000003</v>
      </c>
      <c r="F438" s="58">
        <f t="shared" si="105"/>
        <v>0</v>
      </c>
      <c r="G438" s="58">
        <f t="shared" si="105"/>
        <v>0</v>
      </c>
      <c r="H438" s="58">
        <f t="shared" si="105"/>
        <v>0</v>
      </c>
      <c r="I438" s="58">
        <f t="shared" si="105"/>
        <v>734.26</v>
      </c>
    </row>
    <row r="439" spans="1:9" x14ac:dyDescent="0.2">
      <c r="A439" s="14"/>
      <c r="B439" s="29" t="s">
        <v>195</v>
      </c>
      <c r="C439" s="58">
        <f t="shared" si="90"/>
        <v>10289.438</v>
      </c>
      <c r="D439" s="58">
        <f t="shared" si="105"/>
        <v>6274.2079999999996</v>
      </c>
      <c r="E439" s="58">
        <f t="shared" si="105"/>
        <v>3280.9700000000003</v>
      </c>
      <c r="F439" s="58">
        <f t="shared" si="105"/>
        <v>0</v>
      </c>
      <c r="G439" s="58">
        <f t="shared" si="105"/>
        <v>0</v>
      </c>
      <c r="H439" s="58">
        <f t="shared" si="105"/>
        <v>0</v>
      </c>
      <c r="I439" s="58">
        <f t="shared" si="105"/>
        <v>734.26</v>
      </c>
    </row>
    <row r="440" spans="1:9" x14ac:dyDescent="0.2">
      <c r="A440" s="669" t="s">
        <v>208</v>
      </c>
      <c r="B440" s="670"/>
      <c r="C440" s="670"/>
      <c r="D440" s="670"/>
      <c r="E440" s="670"/>
      <c r="F440" s="670"/>
      <c r="G440" s="670"/>
      <c r="H440" s="670"/>
      <c r="I440" s="671"/>
    </row>
    <row r="441" spans="1:9" x14ac:dyDescent="0.2">
      <c r="A441" s="648" t="s">
        <v>197</v>
      </c>
      <c r="B441" s="649"/>
      <c r="C441" s="649"/>
      <c r="D441" s="649"/>
      <c r="E441" s="649"/>
      <c r="F441" s="649"/>
      <c r="G441" s="649"/>
      <c r="H441" s="649"/>
      <c r="I441" s="650"/>
    </row>
    <row r="442" spans="1:9" x14ac:dyDescent="0.2">
      <c r="A442" s="7" t="s">
        <v>204</v>
      </c>
      <c r="B442" s="8" t="s">
        <v>194</v>
      </c>
      <c r="C442" s="58">
        <f>D442+E442+F442+G442+H442+I442</f>
        <v>0</v>
      </c>
      <c r="D442" s="91">
        <v>0</v>
      </c>
      <c r="E442" s="91">
        <v>0</v>
      </c>
      <c r="F442" s="91">
        <v>0</v>
      </c>
      <c r="G442" s="91">
        <v>0</v>
      </c>
      <c r="H442" s="91">
        <v>0</v>
      </c>
      <c r="I442" s="91">
        <v>0</v>
      </c>
    </row>
    <row r="443" spans="1:9" ht="13.5" thickBot="1" x14ac:dyDescent="0.25">
      <c r="A443" s="9"/>
      <c r="B443" s="10" t="s">
        <v>195</v>
      </c>
      <c r="C443" s="58">
        <f>D443+E443+F443+G443+H443+I443</f>
        <v>0</v>
      </c>
      <c r="D443" s="58">
        <v>0</v>
      </c>
      <c r="E443" s="72">
        <v>0</v>
      </c>
      <c r="F443" s="58">
        <v>0</v>
      </c>
      <c r="G443" s="58">
        <v>0</v>
      </c>
      <c r="H443" s="58">
        <v>0</v>
      </c>
      <c r="I443" s="58">
        <v>0</v>
      </c>
    </row>
    <row r="444" spans="1:9" x14ac:dyDescent="0.2">
      <c r="A444" s="669" t="s">
        <v>211</v>
      </c>
      <c r="B444" s="670"/>
      <c r="C444" s="670"/>
      <c r="D444" s="670"/>
      <c r="E444" s="670"/>
      <c r="F444" s="670"/>
      <c r="G444" s="670"/>
      <c r="H444" s="670"/>
      <c r="I444" s="671"/>
    </row>
    <row r="445" spans="1:9" x14ac:dyDescent="0.2">
      <c r="A445" s="648" t="s">
        <v>197</v>
      </c>
      <c r="B445" s="649"/>
      <c r="C445" s="649"/>
      <c r="D445" s="649"/>
      <c r="E445" s="649"/>
      <c r="F445" s="649"/>
      <c r="G445" s="649"/>
      <c r="H445" s="649"/>
      <c r="I445" s="650"/>
    </row>
    <row r="446" spans="1:9" x14ac:dyDescent="0.2">
      <c r="A446" s="7" t="s">
        <v>204</v>
      </c>
      <c r="B446" s="226" t="s">
        <v>194</v>
      </c>
      <c r="C446" s="58">
        <f t="shared" ref="C446:C477" si="106">D446+E446+F446+G446+H446+I446</f>
        <v>38994.873000000007</v>
      </c>
      <c r="D446" s="58">
        <f t="shared" ref="D446:I447" si="107">D448+D462</f>
        <v>13477.003000000001</v>
      </c>
      <c r="E446" s="58">
        <f t="shared" si="107"/>
        <v>25348.140000000003</v>
      </c>
      <c r="F446" s="58">
        <f t="shared" si="107"/>
        <v>0</v>
      </c>
      <c r="G446" s="58">
        <f t="shared" si="107"/>
        <v>0</v>
      </c>
      <c r="H446" s="58">
        <f t="shared" si="107"/>
        <v>0</v>
      </c>
      <c r="I446" s="58">
        <f t="shared" si="107"/>
        <v>169.73</v>
      </c>
    </row>
    <row r="447" spans="1:9" ht="13.5" thickBot="1" x14ac:dyDescent="0.25">
      <c r="A447" s="9"/>
      <c r="B447" s="227" t="s">
        <v>195</v>
      </c>
      <c r="C447" s="58">
        <f t="shared" si="106"/>
        <v>38994.877000000008</v>
      </c>
      <c r="D447" s="58">
        <f t="shared" si="107"/>
        <v>13477.007000000001</v>
      </c>
      <c r="E447" s="58">
        <f t="shared" si="107"/>
        <v>25348.140000000003</v>
      </c>
      <c r="F447" s="58">
        <f t="shared" si="107"/>
        <v>0</v>
      </c>
      <c r="G447" s="58">
        <f t="shared" si="107"/>
        <v>0</v>
      </c>
      <c r="H447" s="58">
        <f t="shared" si="107"/>
        <v>0</v>
      </c>
      <c r="I447" s="58">
        <f t="shared" si="107"/>
        <v>169.73</v>
      </c>
    </row>
    <row r="448" spans="1:9" x14ac:dyDescent="0.2">
      <c r="A448" s="64" t="s">
        <v>248</v>
      </c>
      <c r="B448" s="226" t="s">
        <v>194</v>
      </c>
      <c r="C448" s="58">
        <f t="shared" si="106"/>
        <v>11519.483000000002</v>
      </c>
      <c r="D448" s="58">
        <f t="shared" ref="D448:I449" si="108">D452+D450</f>
        <v>4104.3430000000008</v>
      </c>
      <c r="E448" s="58">
        <f t="shared" si="108"/>
        <v>7378.1100000000006</v>
      </c>
      <c r="F448" s="58">
        <f t="shared" si="108"/>
        <v>0</v>
      </c>
      <c r="G448" s="58">
        <f t="shared" si="108"/>
        <v>0</v>
      </c>
      <c r="H448" s="58">
        <f t="shared" si="108"/>
        <v>0</v>
      </c>
      <c r="I448" s="58">
        <f t="shared" si="108"/>
        <v>37.03</v>
      </c>
    </row>
    <row r="449" spans="1:9" x14ac:dyDescent="0.2">
      <c r="A449" s="11" t="s">
        <v>201</v>
      </c>
      <c r="B449" s="227" t="s">
        <v>195</v>
      </c>
      <c r="C449" s="58">
        <f t="shared" si="106"/>
        <v>11519.487000000003</v>
      </c>
      <c r="D449" s="58">
        <f t="shared" si="108"/>
        <v>4104.3470000000007</v>
      </c>
      <c r="E449" s="58">
        <f t="shared" si="108"/>
        <v>7378.1100000000006</v>
      </c>
      <c r="F449" s="58">
        <f t="shared" si="108"/>
        <v>0</v>
      </c>
      <c r="G449" s="58">
        <f t="shared" si="108"/>
        <v>0</v>
      </c>
      <c r="H449" s="58">
        <f t="shared" si="108"/>
        <v>0</v>
      </c>
      <c r="I449" s="58">
        <f t="shared" si="108"/>
        <v>37.03</v>
      </c>
    </row>
    <row r="450" spans="1:9" ht="25.5" x14ac:dyDescent="0.2">
      <c r="A450" s="449" t="s">
        <v>152</v>
      </c>
      <c r="B450" s="66" t="s">
        <v>194</v>
      </c>
      <c r="C450" s="58">
        <f>D450+E450+F450+G450+H450+I450</f>
        <v>57.3</v>
      </c>
      <c r="D450" s="58">
        <f t="shared" ref="D450:I451" si="109">D483+D1476</f>
        <v>0</v>
      </c>
      <c r="E450" s="58">
        <f t="shared" si="109"/>
        <v>57.3</v>
      </c>
      <c r="F450" s="58">
        <f t="shared" si="109"/>
        <v>0</v>
      </c>
      <c r="G450" s="58">
        <f t="shared" si="109"/>
        <v>0</v>
      </c>
      <c r="H450" s="58">
        <f t="shared" si="109"/>
        <v>0</v>
      </c>
      <c r="I450" s="58">
        <f t="shared" si="109"/>
        <v>0</v>
      </c>
    </row>
    <row r="451" spans="1:9" x14ac:dyDescent="0.2">
      <c r="A451" s="18"/>
      <c r="B451" s="70" t="s">
        <v>195</v>
      </c>
      <c r="C451" s="58">
        <f>D451+E451+F451+G451+H451+I451</f>
        <v>57.3</v>
      </c>
      <c r="D451" s="58">
        <f t="shared" si="109"/>
        <v>0</v>
      </c>
      <c r="E451" s="58">
        <f t="shared" si="109"/>
        <v>57.3</v>
      </c>
      <c r="F451" s="58">
        <f t="shared" si="109"/>
        <v>0</v>
      </c>
      <c r="G451" s="58">
        <f t="shared" si="109"/>
        <v>0</v>
      </c>
      <c r="H451" s="58">
        <f t="shared" si="109"/>
        <v>0</v>
      </c>
      <c r="I451" s="58">
        <f t="shared" si="109"/>
        <v>0</v>
      </c>
    </row>
    <row r="452" spans="1:9" x14ac:dyDescent="0.2">
      <c r="A452" s="21" t="s">
        <v>257</v>
      </c>
      <c r="B452" s="8" t="s">
        <v>194</v>
      </c>
      <c r="C452" s="58">
        <f t="shared" si="106"/>
        <v>11462.183000000003</v>
      </c>
      <c r="D452" s="58">
        <f>D454</f>
        <v>4104.3430000000008</v>
      </c>
      <c r="E452" s="58">
        <f t="shared" ref="E452:I453" si="110">E454</f>
        <v>7320.81</v>
      </c>
      <c r="F452" s="58">
        <f t="shared" si="110"/>
        <v>0</v>
      </c>
      <c r="G452" s="58">
        <f t="shared" si="110"/>
        <v>0</v>
      </c>
      <c r="H452" s="58">
        <f t="shared" si="110"/>
        <v>0</v>
      </c>
      <c r="I452" s="58">
        <f t="shared" si="110"/>
        <v>37.03</v>
      </c>
    </row>
    <row r="453" spans="1:9" x14ac:dyDescent="0.2">
      <c r="A453" s="18"/>
      <c r="B453" s="227" t="s">
        <v>195</v>
      </c>
      <c r="C453" s="58">
        <f t="shared" si="106"/>
        <v>11462.187000000002</v>
      </c>
      <c r="D453" s="58">
        <f>D455</f>
        <v>4104.3470000000007</v>
      </c>
      <c r="E453" s="58">
        <f t="shared" si="110"/>
        <v>7320.81</v>
      </c>
      <c r="F453" s="58">
        <f t="shared" si="110"/>
        <v>0</v>
      </c>
      <c r="G453" s="58">
        <f t="shared" si="110"/>
        <v>0</v>
      </c>
      <c r="H453" s="58">
        <f t="shared" si="110"/>
        <v>0</v>
      </c>
      <c r="I453" s="58">
        <f t="shared" si="110"/>
        <v>37.03</v>
      </c>
    </row>
    <row r="454" spans="1:9" x14ac:dyDescent="0.2">
      <c r="A454" s="31" t="s">
        <v>230</v>
      </c>
      <c r="B454" s="226" t="s">
        <v>194</v>
      </c>
      <c r="C454" s="58">
        <f t="shared" si="106"/>
        <v>11462.183000000003</v>
      </c>
      <c r="D454" s="58">
        <f>D456+D458+D460</f>
        <v>4104.3430000000008</v>
      </c>
      <c r="E454" s="58">
        <f t="shared" ref="E454:I455" si="111">E456+E458+E460</f>
        <v>7320.81</v>
      </c>
      <c r="F454" s="58">
        <f t="shared" si="111"/>
        <v>0</v>
      </c>
      <c r="G454" s="58">
        <f t="shared" si="111"/>
        <v>0</v>
      </c>
      <c r="H454" s="58">
        <f t="shared" si="111"/>
        <v>0</v>
      </c>
      <c r="I454" s="58">
        <f t="shared" si="111"/>
        <v>37.03</v>
      </c>
    </row>
    <row r="455" spans="1:9" x14ac:dyDescent="0.2">
      <c r="A455" s="11"/>
      <c r="B455" s="227" t="s">
        <v>195</v>
      </c>
      <c r="C455" s="58">
        <f t="shared" si="106"/>
        <v>11462.187000000002</v>
      </c>
      <c r="D455" s="58">
        <f>D457+D459+D461</f>
        <v>4104.3470000000007</v>
      </c>
      <c r="E455" s="58">
        <f t="shared" si="111"/>
        <v>7320.81</v>
      </c>
      <c r="F455" s="58">
        <f t="shared" si="111"/>
        <v>0</v>
      </c>
      <c r="G455" s="58">
        <f t="shared" si="111"/>
        <v>0</v>
      </c>
      <c r="H455" s="58">
        <f t="shared" si="111"/>
        <v>0</v>
      </c>
      <c r="I455" s="58">
        <f t="shared" si="111"/>
        <v>37.03</v>
      </c>
    </row>
    <row r="456" spans="1:9" x14ac:dyDescent="0.2">
      <c r="A456" s="13" t="s">
        <v>226</v>
      </c>
      <c r="B456" s="226" t="s">
        <v>194</v>
      </c>
      <c r="C456" s="58">
        <f t="shared" si="106"/>
        <v>10663.403</v>
      </c>
      <c r="D456" s="58">
        <f t="shared" ref="D456:I457" si="112">D491+D625+D579+D1486+D1769+D1796+D600</f>
        <v>3966.8730000000005</v>
      </c>
      <c r="E456" s="58">
        <f t="shared" si="112"/>
        <v>6659.9</v>
      </c>
      <c r="F456" s="58">
        <f t="shared" si="112"/>
        <v>0</v>
      </c>
      <c r="G456" s="58">
        <f t="shared" si="112"/>
        <v>0</v>
      </c>
      <c r="H456" s="58">
        <f t="shared" si="112"/>
        <v>0</v>
      </c>
      <c r="I456" s="58">
        <f t="shared" si="112"/>
        <v>36.630000000000003</v>
      </c>
    </row>
    <row r="457" spans="1:9" x14ac:dyDescent="0.2">
      <c r="A457" s="14"/>
      <c r="B457" s="227" t="s">
        <v>195</v>
      </c>
      <c r="C457" s="58">
        <f t="shared" si="106"/>
        <v>10663.406999999999</v>
      </c>
      <c r="D457" s="58">
        <f t="shared" si="112"/>
        <v>3966.8770000000004</v>
      </c>
      <c r="E457" s="58">
        <f t="shared" si="112"/>
        <v>6659.9</v>
      </c>
      <c r="F457" s="58">
        <f t="shared" si="112"/>
        <v>0</v>
      </c>
      <c r="G457" s="58">
        <f t="shared" si="112"/>
        <v>0</v>
      </c>
      <c r="H457" s="58">
        <f t="shared" si="112"/>
        <v>0</v>
      </c>
      <c r="I457" s="58">
        <f t="shared" si="112"/>
        <v>36.630000000000003</v>
      </c>
    </row>
    <row r="458" spans="1:9" x14ac:dyDescent="0.2">
      <c r="A458" s="13" t="s">
        <v>229</v>
      </c>
      <c r="B458" s="226" t="s">
        <v>194</v>
      </c>
      <c r="C458" s="58">
        <f t="shared" si="106"/>
        <v>285.34999999999997</v>
      </c>
      <c r="D458" s="58">
        <f t="shared" ref="D458:I459" si="113">D523+D1558</f>
        <v>45</v>
      </c>
      <c r="E458" s="58">
        <f t="shared" si="113"/>
        <v>240.34999999999997</v>
      </c>
      <c r="F458" s="58">
        <f t="shared" si="113"/>
        <v>0</v>
      </c>
      <c r="G458" s="58">
        <f t="shared" si="113"/>
        <v>0</v>
      </c>
      <c r="H458" s="58">
        <f t="shared" si="113"/>
        <v>0</v>
      </c>
      <c r="I458" s="58">
        <f t="shared" si="113"/>
        <v>0</v>
      </c>
    </row>
    <row r="459" spans="1:9" x14ac:dyDescent="0.2">
      <c r="A459" s="14"/>
      <c r="B459" s="227" t="s">
        <v>195</v>
      </c>
      <c r="C459" s="58">
        <f t="shared" si="106"/>
        <v>285.34999999999997</v>
      </c>
      <c r="D459" s="58">
        <f t="shared" si="113"/>
        <v>45</v>
      </c>
      <c r="E459" s="58">
        <f t="shared" si="113"/>
        <v>240.34999999999997</v>
      </c>
      <c r="F459" s="58">
        <f t="shared" si="113"/>
        <v>0</v>
      </c>
      <c r="G459" s="58">
        <f t="shared" si="113"/>
        <v>0</v>
      </c>
      <c r="H459" s="58">
        <f t="shared" si="113"/>
        <v>0</v>
      </c>
      <c r="I459" s="58">
        <f t="shared" si="113"/>
        <v>0</v>
      </c>
    </row>
    <row r="460" spans="1:9" x14ac:dyDescent="0.2">
      <c r="A460" s="35" t="s">
        <v>227</v>
      </c>
      <c r="B460" s="226" t="s">
        <v>194</v>
      </c>
      <c r="C460" s="58">
        <f t="shared" si="106"/>
        <v>513.42999999999995</v>
      </c>
      <c r="D460" s="58">
        <f t="shared" ref="D460:I461" si="114">D535+D585+D608+D1604+D1781</f>
        <v>92.469999999999985</v>
      </c>
      <c r="E460" s="58">
        <f t="shared" si="114"/>
        <v>420.56</v>
      </c>
      <c r="F460" s="58">
        <f t="shared" si="114"/>
        <v>0</v>
      </c>
      <c r="G460" s="58">
        <f t="shared" si="114"/>
        <v>0</v>
      </c>
      <c r="H460" s="58">
        <f t="shared" si="114"/>
        <v>0</v>
      </c>
      <c r="I460" s="58">
        <f t="shared" si="114"/>
        <v>0.40000000000000036</v>
      </c>
    </row>
    <row r="461" spans="1:9" x14ac:dyDescent="0.2">
      <c r="A461" s="14"/>
      <c r="B461" s="227" t="s">
        <v>195</v>
      </c>
      <c r="C461" s="58">
        <f t="shared" si="106"/>
        <v>513.42999999999995</v>
      </c>
      <c r="D461" s="58">
        <f t="shared" si="114"/>
        <v>92.469999999999985</v>
      </c>
      <c r="E461" s="58">
        <f t="shared" si="114"/>
        <v>420.56</v>
      </c>
      <c r="F461" s="58">
        <f t="shared" si="114"/>
        <v>0</v>
      </c>
      <c r="G461" s="58">
        <f t="shared" si="114"/>
        <v>0</v>
      </c>
      <c r="H461" s="58">
        <f t="shared" si="114"/>
        <v>0</v>
      </c>
      <c r="I461" s="58">
        <f t="shared" si="114"/>
        <v>0.40000000000000036</v>
      </c>
    </row>
    <row r="462" spans="1:9" x14ac:dyDescent="0.2">
      <c r="A462" s="93" t="s">
        <v>209</v>
      </c>
      <c r="B462" s="27" t="s">
        <v>194</v>
      </c>
      <c r="C462" s="58">
        <f t="shared" si="106"/>
        <v>27475.390000000003</v>
      </c>
      <c r="D462" s="58">
        <f t="shared" ref="D462:I463" si="115">D464+D466+D468</f>
        <v>9372.66</v>
      </c>
      <c r="E462" s="58">
        <f t="shared" si="115"/>
        <v>17970.030000000002</v>
      </c>
      <c r="F462" s="58">
        <f t="shared" si="115"/>
        <v>0</v>
      </c>
      <c r="G462" s="58">
        <f t="shared" si="115"/>
        <v>0</v>
      </c>
      <c r="H462" s="58">
        <f t="shared" si="115"/>
        <v>0</v>
      </c>
      <c r="I462" s="58">
        <f t="shared" si="115"/>
        <v>132.69999999999999</v>
      </c>
    </row>
    <row r="463" spans="1:9" x14ac:dyDescent="0.2">
      <c r="A463" s="14" t="s">
        <v>225</v>
      </c>
      <c r="B463" s="29" t="s">
        <v>195</v>
      </c>
      <c r="C463" s="58">
        <f t="shared" si="106"/>
        <v>27475.390000000003</v>
      </c>
      <c r="D463" s="58">
        <f t="shared" si="115"/>
        <v>9372.66</v>
      </c>
      <c r="E463" s="58">
        <f t="shared" si="115"/>
        <v>17970.030000000002</v>
      </c>
      <c r="F463" s="58">
        <f t="shared" si="115"/>
        <v>0</v>
      </c>
      <c r="G463" s="58">
        <f t="shared" si="115"/>
        <v>0</v>
      </c>
      <c r="H463" s="58">
        <f t="shared" si="115"/>
        <v>0</v>
      </c>
      <c r="I463" s="58">
        <f t="shared" si="115"/>
        <v>132.69999999999999</v>
      </c>
    </row>
    <row r="464" spans="1:9" x14ac:dyDescent="0.2">
      <c r="A464" s="19" t="s">
        <v>215</v>
      </c>
      <c r="B464" s="27" t="s">
        <v>194</v>
      </c>
      <c r="C464" s="58">
        <f t="shared" si="106"/>
        <v>151.69999999999999</v>
      </c>
      <c r="D464" s="58">
        <f>D1317</f>
        <v>19</v>
      </c>
      <c r="E464" s="58">
        <f t="shared" ref="E464:I465" si="116">E1317</f>
        <v>0</v>
      </c>
      <c r="F464" s="58">
        <f t="shared" si="116"/>
        <v>0</v>
      </c>
      <c r="G464" s="58">
        <f t="shared" si="116"/>
        <v>0</v>
      </c>
      <c r="H464" s="58">
        <f t="shared" si="116"/>
        <v>0</v>
      </c>
      <c r="I464" s="58" t="str">
        <f t="shared" si="116"/>
        <v>132,7</v>
      </c>
    </row>
    <row r="465" spans="1:9" x14ac:dyDescent="0.2">
      <c r="A465" s="18" t="s">
        <v>216</v>
      </c>
      <c r="B465" s="29" t="s">
        <v>195</v>
      </c>
      <c r="C465" s="58">
        <f t="shared" si="106"/>
        <v>151.69999999999999</v>
      </c>
      <c r="D465" s="58">
        <f>D1318</f>
        <v>19</v>
      </c>
      <c r="E465" s="58">
        <f t="shared" si="116"/>
        <v>0</v>
      </c>
      <c r="F465" s="58">
        <f t="shared" si="116"/>
        <v>0</v>
      </c>
      <c r="G465" s="58">
        <f t="shared" si="116"/>
        <v>0</v>
      </c>
      <c r="H465" s="58">
        <f t="shared" si="116"/>
        <v>0</v>
      </c>
      <c r="I465" s="58" t="str">
        <f t="shared" si="116"/>
        <v>132,7</v>
      </c>
    </row>
    <row r="466" spans="1:9" ht="25.5" x14ac:dyDescent="0.2">
      <c r="A466" s="274" t="s">
        <v>152</v>
      </c>
      <c r="B466" s="71" t="s">
        <v>194</v>
      </c>
      <c r="C466" s="58">
        <f>D466+E466+F466+G466+H466+I466</f>
        <v>344</v>
      </c>
      <c r="D466" s="58">
        <f t="shared" ref="D466:I467" si="117">D638</f>
        <v>0</v>
      </c>
      <c r="E466" s="58">
        <f t="shared" si="117"/>
        <v>344</v>
      </c>
      <c r="F466" s="58">
        <f t="shared" si="117"/>
        <v>0</v>
      </c>
      <c r="G466" s="58">
        <f t="shared" si="117"/>
        <v>0</v>
      </c>
      <c r="H466" s="58">
        <f t="shared" si="117"/>
        <v>0</v>
      </c>
      <c r="I466" s="58">
        <f t="shared" si="117"/>
        <v>0</v>
      </c>
    </row>
    <row r="467" spans="1:9" x14ac:dyDescent="0.2">
      <c r="A467" s="18"/>
      <c r="B467" s="70" t="s">
        <v>195</v>
      </c>
      <c r="C467" s="58">
        <f>D467+E467+F467+G467+H467+I467</f>
        <v>344</v>
      </c>
      <c r="D467" s="58">
        <f t="shared" si="117"/>
        <v>0</v>
      </c>
      <c r="E467" s="58">
        <f t="shared" si="117"/>
        <v>344</v>
      </c>
      <c r="F467" s="58">
        <f t="shared" si="117"/>
        <v>0</v>
      </c>
      <c r="G467" s="58">
        <f t="shared" si="117"/>
        <v>0</v>
      </c>
      <c r="H467" s="58">
        <f t="shared" si="117"/>
        <v>0</v>
      </c>
      <c r="I467" s="58">
        <f t="shared" si="117"/>
        <v>0</v>
      </c>
    </row>
    <row r="468" spans="1:9" x14ac:dyDescent="0.2">
      <c r="A468" s="21" t="s">
        <v>257</v>
      </c>
      <c r="B468" s="8" t="s">
        <v>194</v>
      </c>
      <c r="C468" s="58">
        <f t="shared" si="106"/>
        <v>26979.690000000002</v>
      </c>
      <c r="D468" s="58">
        <f>D470</f>
        <v>9353.66</v>
      </c>
      <c r="E468" s="58">
        <f t="shared" ref="E468:I469" si="118">E470</f>
        <v>17626.030000000002</v>
      </c>
      <c r="F468" s="58">
        <f t="shared" si="118"/>
        <v>0</v>
      </c>
      <c r="G468" s="58">
        <f t="shared" si="118"/>
        <v>0</v>
      </c>
      <c r="H468" s="58">
        <f t="shared" si="118"/>
        <v>0</v>
      </c>
      <c r="I468" s="58">
        <f t="shared" si="118"/>
        <v>0</v>
      </c>
    </row>
    <row r="469" spans="1:9" x14ac:dyDescent="0.2">
      <c r="A469" s="18"/>
      <c r="B469" s="227" t="s">
        <v>195</v>
      </c>
      <c r="C469" s="58">
        <f t="shared" si="106"/>
        <v>26979.690000000002</v>
      </c>
      <c r="D469" s="58">
        <f>D471</f>
        <v>9353.66</v>
      </c>
      <c r="E469" s="58">
        <f t="shared" si="118"/>
        <v>17626.030000000002</v>
      </c>
      <c r="F469" s="58">
        <f t="shared" si="118"/>
        <v>0</v>
      </c>
      <c r="G469" s="58">
        <f t="shared" si="118"/>
        <v>0</v>
      </c>
      <c r="H469" s="58">
        <f t="shared" si="118"/>
        <v>0</v>
      </c>
      <c r="I469" s="58">
        <f t="shared" si="118"/>
        <v>0</v>
      </c>
    </row>
    <row r="470" spans="1:9" x14ac:dyDescent="0.2">
      <c r="A470" s="31" t="s">
        <v>230</v>
      </c>
      <c r="B470" s="27" t="s">
        <v>194</v>
      </c>
      <c r="C470" s="58">
        <f t="shared" si="106"/>
        <v>26979.690000000002</v>
      </c>
      <c r="D470" s="58">
        <f>D472+D474+D476</f>
        <v>9353.66</v>
      </c>
      <c r="E470" s="58">
        <f t="shared" ref="E470:I471" si="119">E472+E474+E476</f>
        <v>17626.030000000002</v>
      </c>
      <c r="F470" s="58">
        <f t="shared" si="119"/>
        <v>0</v>
      </c>
      <c r="G470" s="58">
        <f t="shared" si="119"/>
        <v>0</v>
      </c>
      <c r="H470" s="58">
        <f t="shared" si="119"/>
        <v>0</v>
      </c>
      <c r="I470" s="58">
        <f t="shared" si="119"/>
        <v>0</v>
      </c>
    </row>
    <row r="471" spans="1:9" x14ac:dyDescent="0.2">
      <c r="A471" s="14"/>
      <c r="B471" s="39" t="s">
        <v>195</v>
      </c>
      <c r="C471" s="58">
        <f t="shared" si="106"/>
        <v>26979.690000000002</v>
      </c>
      <c r="D471" s="58">
        <f>D473+D475+D477</f>
        <v>9353.66</v>
      </c>
      <c r="E471" s="58">
        <f t="shared" si="119"/>
        <v>17626.030000000002</v>
      </c>
      <c r="F471" s="58">
        <f t="shared" si="119"/>
        <v>0</v>
      </c>
      <c r="G471" s="58">
        <f t="shared" si="119"/>
        <v>0</v>
      </c>
      <c r="H471" s="58">
        <f t="shared" si="119"/>
        <v>0</v>
      </c>
      <c r="I471" s="58">
        <f t="shared" si="119"/>
        <v>0</v>
      </c>
    </row>
    <row r="472" spans="1:9" x14ac:dyDescent="0.2">
      <c r="A472" s="99" t="s">
        <v>226</v>
      </c>
      <c r="B472" s="27" t="s">
        <v>194</v>
      </c>
      <c r="C472" s="58">
        <f t="shared" si="106"/>
        <v>24598.32</v>
      </c>
      <c r="D472" s="58">
        <f t="shared" ref="D472:I473" si="120">D564+D648+D1325+D1656+D1833</f>
        <v>7978.03</v>
      </c>
      <c r="E472" s="58">
        <f t="shared" si="120"/>
        <v>16620.29</v>
      </c>
      <c r="F472" s="58">
        <f t="shared" si="120"/>
        <v>0</v>
      </c>
      <c r="G472" s="58">
        <f t="shared" si="120"/>
        <v>0</v>
      </c>
      <c r="H472" s="58">
        <f t="shared" si="120"/>
        <v>0</v>
      </c>
      <c r="I472" s="58">
        <f t="shared" si="120"/>
        <v>0</v>
      </c>
    </row>
    <row r="473" spans="1:9" x14ac:dyDescent="0.2">
      <c r="A473" s="11"/>
      <c r="B473" s="29" t="s">
        <v>195</v>
      </c>
      <c r="C473" s="58">
        <f t="shared" si="106"/>
        <v>24598.32</v>
      </c>
      <c r="D473" s="58">
        <f t="shared" si="120"/>
        <v>7978.03</v>
      </c>
      <c r="E473" s="58">
        <f t="shared" si="120"/>
        <v>16620.29</v>
      </c>
      <c r="F473" s="58">
        <f t="shared" si="120"/>
        <v>0</v>
      </c>
      <c r="G473" s="58">
        <f t="shared" si="120"/>
        <v>0</v>
      </c>
      <c r="H473" s="58">
        <f t="shared" si="120"/>
        <v>0</v>
      </c>
      <c r="I473" s="58">
        <f t="shared" si="120"/>
        <v>0</v>
      </c>
    </row>
    <row r="474" spans="1:9" x14ac:dyDescent="0.2">
      <c r="A474" s="34" t="s">
        <v>229</v>
      </c>
      <c r="B474" s="591" t="s">
        <v>194</v>
      </c>
      <c r="C474" s="58">
        <f t="shared" si="106"/>
        <v>995.77</v>
      </c>
      <c r="D474" s="58">
        <f t="shared" ref="D474:I475" si="121">D1186+D1421+D1696</f>
        <v>384.43</v>
      </c>
      <c r="E474" s="58">
        <f t="shared" si="121"/>
        <v>611.34</v>
      </c>
      <c r="F474" s="58">
        <f t="shared" si="121"/>
        <v>0</v>
      </c>
      <c r="G474" s="58">
        <f t="shared" si="121"/>
        <v>0</v>
      </c>
      <c r="H474" s="58">
        <f t="shared" si="121"/>
        <v>0</v>
      </c>
      <c r="I474" s="58">
        <f t="shared" si="121"/>
        <v>0</v>
      </c>
    </row>
    <row r="475" spans="1:9" x14ac:dyDescent="0.2">
      <c r="A475" s="7"/>
      <c r="B475" s="591" t="s">
        <v>195</v>
      </c>
      <c r="C475" s="58">
        <f t="shared" si="106"/>
        <v>995.77</v>
      </c>
      <c r="D475" s="58">
        <f t="shared" si="121"/>
        <v>384.43</v>
      </c>
      <c r="E475" s="58">
        <f t="shared" si="121"/>
        <v>611.34</v>
      </c>
      <c r="F475" s="58">
        <f t="shared" si="121"/>
        <v>0</v>
      </c>
      <c r="G475" s="58">
        <f t="shared" si="121"/>
        <v>0</v>
      </c>
      <c r="H475" s="58">
        <f t="shared" si="121"/>
        <v>0</v>
      </c>
      <c r="I475" s="58">
        <f t="shared" si="121"/>
        <v>0</v>
      </c>
    </row>
    <row r="476" spans="1:9" x14ac:dyDescent="0.2">
      <c r="A476" s="38" t="s">
        <v>231</v>
      </c>
      <c r="B476" s="27" t="s">
        <v>194</v>
      </c>
      <c r="C476" s="58">
        <f t="shared" si="106"/>
        <v>1385.6</v>
      </c>
      <c r="D476" s="58">
        <f t="shared" ref="D476:I477" si="122">D1284+D1441+D1752</f>
        <v>991.2</v>
      </c>
      <c r="E476" s="58">
        <f t="shared" si="122"/>
        <v>394.4</v>
      </c>
      <c r="F476" s="58">
        <f t="shared" si="122"/>
        <v>0</v>
      </c>
      <c r="G476" s="58">
        <f t="shared" si="122"/>
        <v>0</v>
      </c>
      <c r="H476" s="58">
        <f t="shared" si="122"/>
        <v>0</v>
      </c>
      <c r="I476" s="58">
        <f t="shared" si="122"/>
        <v>0</v>
      </c>
    </row>
    <row r="477" spans="1:9" x14ac:dyDescent="0.2">
      <c r="A477" s="11"/>
      <c r="B477" s="29" t="s">
        <v>195</v>
      </c>
      <c r="C477" s="58">
        <f t="shared" si="106"/>
        <v>1385.6</v>
      </c>
      <c r="D477" s="58">
        <f t="shared" si="122"/>
        <v>991.2</v>
      </c>
      <c r="E477" s="58">
        <f t="shared" si="122"/>
        <v>394.4</v>
      </c>
      <c r="F477" s="58">
        <f t="shared" si="122"/>
        <v>0</v>
      </c>
      <c r="G477" s="58">
        <f t="shared" si="122"/>
        <v>0</v>
      </c>
      <c r="H477" s="58">
        <f t="shared" si="122"/>
        <v>0</v>
      </c>
      <c r="I477" s="58">
        <f t="shared" si="122"/>
        <v>0</v>
      </c>
    </row>
    <row r="478" spans="1:9" x14ac:dyDescent="0.2">
      <c r="A478" s="651" t="s">
        <v>246</v>
      </c>
      <c r="B478" s="652"/>
      <c r="C478" s="652"/>
      <c r="D478" s="652"/>
      <c r="E478" s="652"/>
      <c r="F478" s="652"/>
      <c r="G478" s="652"/>
      <c r="H478" s="652"/>
      <c r="I478" s="680"/>
    </row>
    <row r="479" spans="1:9" s="125" customFormat="1" x14ac:dyDescent="0.2">
      <c r="A479" s="113" t="s">
        <v>197</v>
      </c>
      <c r="B479" s="241" t="s">
        <v>194</v>
      </c>
      <c r="C479" s="242">
        <f t="shared" ref="C479:C544" si="123">D479+E479+F479+G479+H479+I479</f>
        <v>1944.163</v>
      </c>
      <c r="D479" s="242">
        <f t="shared" ref="D479:I480" si="124">D481</f>
        <v>887.96300000000008</v>
      </c>
      <c r="E479" s="242">
        <f t="shared" si="124"/>
        <v>1019.17</v>
      </c>
      <c r="F479" s="242">
        <f t="shared" si="124"/>
        <v>0</v>
      </c>
      <c r="G479" s="242">
        <f t="shared" si="124"/>
        <v>0</v>
      </c>
      <c r="H479" s="242">
        <f t="shared" si="124"/>
        <v>0</v>
      </c>
      <c r="I479" s="242">
        <f t="shared" si="124"/>
        <v>37.03</v>
      </c>
    </row>
    <row r="480" spans="1:9" s="125" customFormat="1" x14ac:dyDescent="0.2">
      <c r="A480" s="135" t="s">
        <v>222</v>
      </c>
      <c r="B480" s="245" t="s">
        <v>195</v>
      </c>
      <c r="C480" s="242">
        <f t="shared" si="123"/>
        <v>1944.1670000000001</v>
      </c>
      <c r="D480" s="242">
        <f t="shared" si="124"/>
        <v>887.9670000000001</v>
      </c>
      <c r="E480" s="242">
        <f t="shared" si="124"/>
        <v>1019.17</v>
      </c>
      <c r="F480" s="242">
        <f t="shared" si="124"/>
        <v>0</v>
      </c>
      <c r="G480" s="242">
        <f t="shared" si="124"/>
        <v>0</v>
      </c>
      <c r="H480" s="242">
        <f t="shared" si="124"/>
        <v>0</v>
      </c>
      <c r="I480" s="242">
        <f t="shared" si="124"/>
        <v>37.03</v>
      </c>
    </row>
    <row r="481" spans="1:9" s="125" customFormat="1" x14ac:dyDescent="0.2">
      <c r="A481" s="189" t="s">
        <v>210</v>
      </c>
      <c r="B481" s="231" t="s">
        <v>194</v>
      </c>
      <c r="C481" s="103">
        <f t="shared" si="123"/>
        <v>1944.163</v>
      </c>
      <c r="D481" s="103">
        <f t="shared" ref="D481:I482" si="125">D487</f>
        <v>887.96300000000008</v>
      </c>
      <c r="E481" s="103">
        <f t="shared" si="125"/>
        <v>1019.17</v>
      </c>
      <c r="F481" s="103">
        <f t="shared" si="125"/>
        <v>0</v>
      </c>
      <c r="G481" s="103">
        <f t="shared" si="125"/>
        <v>0</v>
      </c>
      <c r="H481" s="103">
        <f t="shared" si="125"/>
        <v>0</v>
      </c>
      <c r="I481" s="103">
        <f t="shared" si="125"/>
        <v>37.03</v>
      </c>
    </row>
    <row r="482" spans="1:9" s="125" customFormat="1" x14ac:dyDescent="0.2">
      <c r="A482" s="135" t="s">
        <v>201</v>
      </c>
      <c r="B482" s="232" t="s">
        <v>195</v>
      </c>
      <c r="C482" s="103">
        <f t="shared" si="123"/>
        <v>1944.1670000000001</v>
      </c>
      <c r="D482" s="103">
        <f t="shared" si="125"/>
        <v>887.9670000000001</v>
      </c>
      <c r="E482" s="103">
        <f t="shared" si="125"/>
        <v>1019.17</v>
      </c>
      <c r="F482" s="103">
        <f t="shared" si="125"/>
        <v>0</v>
      </c>
      <c r="G482" s="103">
        <f t="shared" si="125"/>
        <v>0</v>
      </c>
      <c r="H482" s="103">
        <f t="shared" si="125"/>
        <v>0</v>
      </c>
      <c r="I482" s="103">
        <f t="shared" si="125"/>
        <v>37.03</v>
      </c>
    </row>
    <row r="483" spans="1:9" ht="25.5" x14ac:dyDescent="0.2">
      <c r="A483" s="274" t="s">
        <v>152</v>
      </c>
      <c r="B483" s="71" t="s">
        <v>194</v>
      </c>
      <c r="C483" s="58">
        <f>D483+E483+F483+G483+H483+I483</f>
        <v>23</v>
      </c>
      <c r="D483" s="58">
        <f t="shared" ref="D483:I484" si="126">D485</f>
        <v>0</v>
      </c>
      <c r="E483" s="58">
        <f t="shared" si="126"/>
        <v>23</v>
      </c>
      <c r="F483" s="58">
        <f t="shared" si="126"/>
        <v>0</v>
      </c>
      <c r="G483" s="58">
        <f t="shared" si="126"/>
        <v>0</v>
      </c>
      <c r="H483" s="58">
        <f t="shared" si="126"/>
        <v>0</v>
      </c>
      <c r="I483" s="58">
        <f t="shared" si="126"/>
        <v>0</v>
      </c>
    </row>
    <row r="484" spans="1:9" x14ac:dyDescent="0.2">
      <c r="A484" s="18"/>
      <c r="B484" s="70" t="s">
        <v>195</v>
      </c>
      <c r="C484" s="58">
        <f>D484+E484+F484+G484+H484+I484</f>
        <v>23</v>
      </c>
      <c r="D484" s="58">
        <f t="shared" si="126"/>
        <v>0</v>
      </c>
      <c r="E484" s="58">
        <f t="shared" si="126"/>
        <v>23</v>
      </c>
      <c r="F484" s="58">
        <f t="shared" si="126"/>
        <v>0</v>
      </c>
      <c r="G484" s="58">
        <f t="shared" si="126"/>
        <v>0</v>
      </c>
      <c r="H484" s="58">
        <f t="shared" si="126"/>
        <v>0</v>
      </c>
      <c r="I484" s="58">
        <f t="shared" si="126"/>
        <v>0</v>
      </c>
    </row>
    <row r="485" spans="1:9" s="125" customFormat="1" ht="38.25" x14ac:dyDescent="0.2">
      <c r="A485" s="77" t="s">
        <v>820</v>
      </c>
      <c r="B485" s="27" t="s">
        <v>194</v>
      </c>
      <c r="C485" s="103">
        <f>D485+E485+F485+G485+H485+I485</f>
        <v>23</v>
      </c>
      <c r="D485" s="103">
        <v>0</v>
      </c>
      <c r="E485" s="103">
        <v>23</v>
      </c>
      <c r="F485" s="103">
        <v>0</v>
      </c>
      <c r="G485" s="103">
        <v>0</v>
      </c>
      <c r="H485" s="103">
        <v>0</v>
      </c>
      <c r="I485" s="103">
        <v>0</v>
      </c>
    </row>
    <row r="486" spans="1:9" s="125" customFormat="1" x14ac:dyDescent="0.2">
      <c r="A486" s="575"/>
      <c r="B486" s="29" t="s">
        <v>195</v>
      </c>
      <c r="C486" s="103">
        <f>D486+E486+F486+G486+H486+I486</f>
        <v>23</v>
      </c>
      <c r="D486" s="103">
        <v>0</v>
      </c>
      <c r="E486" s="103">
        <v>23</v>
      </c>
      <c r="F486" s="103">
        <v>0</v>
      </c>
      <c r="G486" s="103">
        <v>0</v>
      </c>
      <c r="H486" s="103">
        <v>0</v>
      </c>
      <c r="I486" s="103">
        <v>0</v>
      </c>
    </row>
    <row r="487" spans="1:9" s="125" customFormat="1" x14ac:dyDescent="0.2">
      <c r="A487" s="110" t="s">
        <v>257</v>
      </c>
      <c r="B487" s="111" t="s">
        <v>194</v>
      </c>
      <c r="C487" s="103">
        <f t="shared" si="123"/>
        <v>1944.163</v>
      </c>
      <c r="D487" s="103">
        <f t="shared" ref="D487:I488" si="127">D489</f>
        <v>887.96300000000008</v>
      </c>
      <c r="E487" s="103">
        <f t="shared" si="127"/>
        <v>1019.17</v>
      </c>
      <c r="F487" s="103">
        <f t="shared" si="127"/>
        <v>0</v>
      </c>
      <c r="G487" s="103">
        <f t="shared" si="127"/>
        <v>0</v>
      </c>
      <c r="H487" s="103">
        <f t="shared" si="127"/>
        <v>0</v>
      </c>
      <c r="I487" s="103">
        <f t="shared" si="127"/>
        <v>37.03</v>
      </c>
    </row>
    <row r="488" spans="1:9" s="125" customFormat="1" x14ac:dyDescent="0.2">
      <c r="A488" s="112"/>
      <c r="B488" s="232" t="s">
        <v>195</v>
      </c>
      <c r="C488" s="103">
        <f t="shared" si="123"/>
        <v>1944.1670000000001</v>
      </c>
      <c r="D488" s="103">
        <f t="shared" si="127"/>
        <v>887.9670000000001</v>
      </c>
      <c r="E488" s="103">
        <f t="shared" si="127"/>
        <v>1019.17</v>
      </c>
      <c r="F488" s="103">
        <f t="shared" si="127"/>
        <v>0</v>
      </c>
      <c r="G488" s="103">
        <f t="shared" si="127"/>
        <v>0</v>
      </c>
      <c r="H488" s="103">
        <f t="shared" si="127"/>
        <v>0</v>
      </c>
      <c r="I488" s="103">
        <f t="shared" si="127"/>
        <v>37.03</v>
      </c>
    </row>
    <row r="489" spans="1:9" s="125" customFormat="1" x14ac:dyDescent="0.2">
      <c r="A489" s="137" t="s">
        <v>230</v>
      </c>
      <c r="B489" s="231" t="s">
        <v>194</v>
      </c>
      <c r="C489" s="103">
        <f t="shared" si="123"/>
        <v>1944.163</v>
      </c>
      <c r="D489" s="103">
        <f t="shared" ref="D489:I490" si="128">D491+D523+D535</f>
        <v>887.96300000000008</v>
      </c>
      <c r="E489" s="103">
        <f t="shared" si="128"/>
        <v>1019.17</v>
      </c>
      <c r="F489" s="103">
        <f t="shared" si="128"/>
        <v>0</v>
      </c>
      <c r="G489" s="103">
        <f t="shared" si="128"/>
        <v>0</v>
      </c>
      <c r="H489" s="103">
        <f t="shared" si="128"/>
        <v>0</v>
      </c>
      <c r="I489" s="103">
        <f t="shared" si="128"/>
        <v>37.03</v>
      </c>
    </row>
    <row r="490" spans="1:9" s="125" customFormat="1" x14ac:dyDescent="0.2">
      <c r="A490" s="128"/>
      <c r="B490" s="232" t="s">
        <v>195</v>
      </c>
      <c r="C490" s="103">
        <f t="shared" si="123"/>
        <v>1944.1670000000001</v>
      </c>
      <c r="D490" s="103">
        <f t="shared" si="128"/>
        <v>887.9670000000001</v>
      </c>
      <c r="E490" s="103">
        <f t="shared" si="128"/>
        <v>1019.17</v>
      </c>
      <c r="F490" s="103">
        <f t="shared" si="128"/>
        <v>0</v>
      </c>
      <c r="G490" s="103">
        <f t="shared" si="128"/>
        <v>0</v>
      </c>
      <c r="H490" s="103">
        <f t="shared" si="128"/>
        <v>0</v>
      </c>
      <c r="I490" s="103">
        <f t="shared" si="128"/>
        <v>37.03</v>
      </c>
    </row>
    <row r="491" spans="1:9" s="161" customFormat="1" x14ac:dyDescent="0.2">
      <c r="A491" s="168" t="s">
        <v>226</v>
      </c>
      <c r="B491" s="159" t="s">
        <v>194</v>
      </c>
      <c r="C491" s="160">
        <f t="shared" si="123"/>
        <v>1659.5930000000003</v>
      </c>
      <c r="D491" s="160">
        <f>D493+D495+D497+D499+D501+D503+D505+D507+D509+D511+D513+D515+D517+D519+D521</f>
        <v>881.36300000000006</v>
      </c>
      <c r="E491" s="160">
        <f t="shared" ref="E491:I492" si="129">E493+E495+E497+E499+E501+E503+E505+E507+E509+E511+E513+E515+E517+E519+E521</f>
        <v>741.6</v>
      </c>
      <c r="F491" s="160">
        <f t="shared" si="129"/>
        <v>0</v>
      </c>
      <c r="G491" s="160">
        <f t="shared" si="129"/>
        <v>0</v>
      </c>
      <c r="H491" s="160">
        <f t="shared" si="129"/>
        <v>0</v>
      </c>
      <c r="I491" s="160">
        <f t="shared" si="129"/>
        <v>36.630000000000003</v>
      </c>
    </row>
    <row r="492" spans="1:9" s="161" customFormat="1" x14ac:dyDescent="0.2">
      <c r="A492" s="169"/>
      <c r="B492" s="162" t="s">
        <v>195</v>
      </c>
      <c r="C492" s="160">
        <f t="shared" si="123"/>
        <v>1659.5970000000002</v>
      </c>
      <c r="D492" s="160">
        <f>D494+D496+D498+D500+D502+D504+D506+D508+D510+D512+D514+D516+D518+D520+D522</f>
        <v>881.36700000000008</v>
      </c>
      <c r="E492" s="160">
        <f>E494+E496+E498+E500+E502+E504+E506+E508+E510+E512+E514+E516+E518+E520+E522</f>
        <v>741.6</v>
      </c>
      <c r="F492" s="160">
        <f t="shared" si="129"/>
        <v>0</v>
      </c>
      <c r="G492" s="160">
        <f t="shared" si="129"/>
        <v>0</v>
      </c>
      <c r="H492" s="160">
        <f t="shared" si="129"/>
        <v>0</v>
      </c>
      <c r="I492" s="160">
        <f t="shared" si="129"/>
        <v>36.630000000000003</v>
      </c>
    </row>
    <row r="493" spans="1:9" s="344" customFormat="1" x14ac:dyDescent="0.2">
      <c r="A493" s="358" t="s">
        <v>499</v>
      </c>
      <c r="B493" s="341" t="s">
        <v>194</v>
      </c>
      <c r="C493" s="342">
        <f t="shared" si="123"/>
        <v>150</v>
      </c>
      <c r="D493" s="342">
        <v>150</v>
      </c>
      <c r="E493" s="342">
        <v>0</v>
      </c>
      <c r="F493" s="342">
        <v>0</v>
      </c>
      <c r="G493" s="342">
        <v>0</v>
      </c>
      <c r="H493" s="342">
        <v>0</v>
      </c>
      <c r="I493" s="342">
        <v>0</v>
      </c>
    </row>
    <row r="494" spans="1:9" s="125" customFormat="1" x14ac:dyDescent="0.2">
      <c r="A494" s="11"/>
      <c r="B494" s="106" t="s">
        <v>195</v>
      </c>
      <c r="C494" s="103">
        <f t="shared" si="123"/>
        <v>150</v>
      </c>
      <c r="D494" s="342">
        <v>150</v>
      </c>
      <c r="E494" s="342">
        <v>0</v>
      </c>
      <c r="F494" s="103">
        <v>0</v>
      </c>
      <c r="G494" s="103">
        <v>0</v>
      </c>
      <c r="H494" s="103">
        <v>0</v>
      </c>
      <c r="I494" s="103">
        <v>0</v>
      </c>
    </row>
    <row r="495" spans="1:9" s="344" customFormat="1" x14ac:dyDescent="0.2">
      <c r="A495" s="358" t="s">
        <v>299</v>
      </c>
      <c r="B495" s="341" t="s">
        <v>194</v>
      </c>
      <c r="C495" s="342">
        <f t="shared" si="123"/>
        <v>60</v>
      </c>
      <c r="D495" s="342">
        <v>60</v>
      </c>
      <c r="E495" s="342">
        <v>0</v>
      </c>
      <c r="F495" s="342">
        <v>0</v>
      </c>
      <c r="G495" s="342">
        <v>0</v>
      </c>
      <c r="H495" s="342">
        <v>0</v>
      </c>
      <c r="I495" s="342">
        <v>0</v>
      </c>
    </row>
    <row r="496" spans="1:9" s="125" customFormat="1" x14ac:dyDescent="0.2">
      <c r="A496" s="11"/>
      <c r="B496" s="106" t="s">
        <v>195</v>
      </c>
      <c r="C496" s="103">
        <f t="shared" si="123"/>
        <v>60</v>
      </c>
      <c r="D496" s="342">
        <v>60</v>
      </c>
      <c r="E496" s="342">
        <v>0</v>
      </c>
      <c r="F496" s="103">
        <v>0</v>
      </c>
      <c r="G496" s="103">
        <v>0</v>
      </c>
      <c r="H496" s="103">
        <v>0</v>
      </c>
      <c r="I496" s="103">
        <v>0</v>
      </c>
    </row>
    <row r="497" spans="1:9" s="344" customFormat="1" x14ac:dyDescent="0.2">
      <c r="A497" s="358" t="s">
        <v>500</v>
      </c>
      <c r="B497" s="341" t="s">
        <v>194</v>
      </c>
      <c r="C497" s="342">
        <f t="shared" si="123"/>
        <v>13</v>
      </c>
      <c r="D497" s="342">
        <v>11.88</v>
      </c>
      <c r="E497" s="342">
        <v>0</v>
      </c>
      <c r="F497" s="342">
        <v>0</v>
      </c>
      <c r="G497" s="342">
        <v>0</v>
      </c>
      <c r="H497" s="342">
        <v>0</v>
      </c>
      <c r="I497" s="342">
        <v>1.1200000000000001</v>
      </c>
    </row>
    <row r="498" spans="1:9" s="125" customFormat="1" x14ac:dyDescent="0.2">
      <c r="A498" s="11"/>
      <c r="B498" s="106" t="s">
        <v>195</v>
      </c>
      <c r="C498" s="103">
        <f t="shared" si="123"/>
        <v>13</v>
      </c>
      <c r="D498" s="103">
        <v>11.88</v>
      </c>
      <c r="E498" s="103">
        <v>0</v>
      </c>
      <c r="F498" s="103">
        <v>0</v>
      </c>
      <c r="G498" s="103">
        <v>0</v>
      </c>
      <c r="H498" s="103">
        <v>0</v>
      </c>
      <c r="I498" s="103">
        <v>1.1200000000000001</v>
      </c>
    </row>
    <row r="499" spans="1:9" s="338" customFormat="1" x14ac:dyDescent="0.2">
      <c r="A499" s="357" t="s">
        <v>501</v>
      </c>
      <c r="B499" s="346" t="s">
        <v>194</v>
      </c>
      <c r="C499" s="337">
        <f t="shared" si="123"/>
        <v>9.9990000000000006</v>
      </c>
      <c r="D499" s="337">
        <f>8+0.009</f>
        <v>8.0090000000000003</v>
      </c>
      <c r="E499" s="337">
        <v>0</v>
      </c>
      <c r="F499" s="337">
        <v>0</v>
      </c>
      <c r="G499" s="337">
        <v>0</v>
      </c>
      <c r="H499" s="337">
        <v>0</v>
      </c>
      <c r="I499" s="337">
        <v>1.99</v>
      </c>
    </row>
    <row r="500" spans="1:9" s="125" customFormat="1" x14ac:dyDescent="0.2">
      <c r="A500" s="109"/>
      <c r="B500" s="106" t="s">
        <v>195</v>
      </c>
      <c r="C500" s="103">
        <f t="shared" si="123"/>
        <v>9.9990000000000006</v>
      </c>
      <c r="D500" s="103">
        <f>8+0.009</f>
        <v>8.0090000000000003</v>
      </c>
      <c r="E500" s="103">
        <v>0</v>
      </c>
      <c r="F500" s="103">
        <v>0</v>
      </c>
      <c r="G500" s="103">
        <v>0</v>
      </c>
      <c r="H500" s="103">
        <v>0</v>
      </c>
      <c r="I500" s="103">
        <v>1.99</v>
      </c>
    </row>
    <row r="501" spans="1:9" s="338" customFormat="1" ht="25.5" x14ac:dyDescent="0.2">
      <c r="A501" s="357" t="s">
        <v>502</v>
      </c>
      <c r="B501" s="346" t="s">
        <v>194</v>
      </c>
      <c r="C501" s="337">
        <f t="shared" si="123"/>
        <v>118.995</v>
      </c>
      <c r="D501" s="337">
        <v>89.064999999999998</v>
      </c>
      <c r="E501" s="337">
        <v>0</v>
      </c>
      <c r="F501" s="337">
        <v>0</v>
      </c>
      <c r="G501" s="337">
        <v>0</v>
      </c>
      <c r="H501" s="337">
        <v>0</v>
      </c>
      <c r="I501" s="337">
        <v>29.93</v>
      </c>
    </row>
    <row r="502" spans="1:9" s="125" customFormat="1" x14ac:dyDescent="0.2">
      <c r="A502" s="148"/>
      <c r="B502" s="106" t="s">
        <v>195</v>
      </c>
      <c r="C502" s="103">
        <f t="shared" si="123"/>
        <v>118.995</v>
      </c>
      <c r="D502" s="103">
        <v>89.064999999999998</v>
      </c>
      <c r="E502" s="103">
        <v>0</v>
      </c>
      <c r="F502" s="103">
        <v>0</v>
      </c>
      <c r="G502" s="103">
        <v>0</v>
      </c>
      <c r="H502" s="103">
        <v>0</v>
      </c>
      <c r="I502" s="103">
        <v>29.93</v>
      </c>
    </row>
    <row r="503" spans="1:9" s="338" customFormat="1" x14ac:dyDescent="0.2">
      <c r="A503" s="357" t="s">
        <v>503</v>
      </c>
      <c r="B503" s="346" t="s">
        <v>194</v>
      </c>
      <c r="C503" s="337">
        <f t="shared" si="123"/>
        <v>7.9990000000000006</v>
      </c>
      <c r="D503" s="337">
        <v>5.7590000000000003</v>
      </c>
      <c r="E503" s="337">
        <v>0</v>
      </c>
      <c r="F503" s="337">
        <v>0</v>
      </c>
      <c r="G503" s="337">
        <v>0</v>
      </c>
      <c r="H503" s="337">
        <v>0</v>
      </c>
      <c r="I503" s="337">
        <v>2.2400000000000002</v>
      </c>
    </row>
    <row r="504" spans="1:9" s="125" customFormat="1" x14ac:dyDescent="0.2">
      <c r="A504" s="128"/>
      <c r="B504" s="106" t="s">
        <v>195</v>
      </c>
      <c r="C504" s="103">
        <f t="shared" si="123"/>
        <v>7.9990000000000006</v>
      </c>
      <c r="D504" s="103">
        <v>5.7590000000000003</v>
      </c>
      <c r="E504" s="103">
        <v>0</v>
      </c>
      <c r="F504" s="103">
        <v>0</v>
      </c>
      <c r="G504" s="103">
        <v>0</v>
      </c>
      <c r="H504" s="103">
        <v>0</v>
      </c>
      <c r="I504" s="103">
        <v>2.2400000000000002</v>
      </c>
    </row>
    <row r="505" spans="1:9" s="352" customFormat="1" x14ac:dyDescent="0.2">
      <c r="A505" s="358" t="s">
        <v>504</v>
      </c>
      <c r="B505" s="350" t="s">
        <v>194</v>
      </c>
      <c r="C505" s="345">
        <f t="shared" si="123"/>
        <v>548</v>
      </c>
      <c r="D505" s="345">
        <v>547.4</v>
      </c>
      <c r="E505" s="345">
        <v>0</v>
      </c>
      <c r="F505" s="345">
        <v>0</v>
      </c>
      <c r="G505" s="345">
        <v>0</v>
      </c>
      <c r="H505" s="345">
        <v>0</v>
      </c>
      <c r="I505" s="345">
        <v>0.6</v>
      </c>
    </row>
    <row r="506" spans="1:9" s="88" customFormat="1" x14ac:dyDescent="0.2">
      <c r="A506" s="258"/>
      <c r="B506" s="29" t="s">
        <v>195</v>
      </c>
      <c r="C506" s="58">
        <f t="shared" si="123"/>
        <v>548</v>
      </c>
      <c r="D506" s="345">
        <v>547.4</v>
      </c>
      <c r="E506" s="345">
        <v>0</v>
      </c>
      <c r="F506" s="58">
        <v>0</v>
      </c>
      <c r="G506" s="58">
        <v>0</v>
      </c>
      <c r="H506" s="58">
        <v>0</v>
      </c>
      <c r="I506" s="345">
        <v>0.6</v>
      </c>
    </row>
    <row r="507" spans="1:9" s="352" customFormat="1" x14ac:dyDescent="0.2">
      <c r="A507" s="358" t="s">
        <v>505</v>
      </c>
      <c r="B507" s="350" t="s">
        <v>194</v>
      </c>
      <c r="C507" s="345">
        <f t="shared" si="123"/>
        <v>10</v>
      </c>
      <c r="D507" s="345">
        <v>9.25</v>
      </c>
      <c r="E507" s="345">
        <v>0</v>
      </c>
      <c r="F507" s="345">
        <v>0</v>
      </c>
      <c r="G507" s="345">
        <v>0</v>
      </c>
      <c r="H507" s="345">
        <v>0</v>
      </c>
      <c r="I507" s="345">
        <v>0.75</v>
      </c>
    </row>
    <row r="508" spans="1:9" s="88" customFormat="1" x14ac:dyDescent="0.2">
      <c r="A508" s="100"/>
      <c r="B508" s="29" t="s">
        <v>195</v>
      </c>
      <c r="C508" s="58">
        <f t="shared" si="123"/>
        <v>10.004</v>
      </c>
      <c r="D508" s="87">
        <v>9.2539999999999996</v>
      </c>
      <c r="E508" s="87">
        <v>0</v>
      </c>
      <c r="F508" s="58">
        <v>0</v>
      </c>
      <c r="G508" s="58">
        <v>0</v>
      </c>
      <c r="H508" s="58">
        <v>0</v>
      </c>
      <c r="I508" s="58">
        <v>0.75</v>
      </c>
    </row>
    <row r="509" spans="1:9" s="88" customFormat="1" x14ac:dyDescent="0.2">
      <c r="A509" s="99" t="s">
        <v>557</v>
      </c>
      <c r="B509" s="27" t="s">
        <v>194</v>
      </c>
      <c r="C509" s="58">
        <f t="shared" si="123"/>
        <v>50</v>
      </c>
      <c r="D509" s="87">
        <v>0</v>
      </c>
      <c r="E509" s="319">
        <v>50</v>
      </c>
      <c r="F509" s="58">
        <v>0</v>
      </c>
      <c r="G509" s="58">
        <v>0</v>
      </c>
      <c r="H509" s="58">
        <v>0</v>
      </c>
      <c r="I509" s="58">
        <v>0</v>
      </c>
    </row>
    <row r="510" spans="1:9" s="88" customFormat="1" x14ac:dyDescent="0.2">
      <c r="A510" s="11"/>
      <c r="B510" s="29" t="s">
        <v>195</v>
      </c>
      <c r="C510" s="58">
        <f t="shared" si="123"/>
        <v>50</v>
      </c>
      <c r="D510" s="87">
        <v>0</v>
      </c>
      <c r="E510" s="319">
        <v>50</v>
      </c>
      <c r="F510" s="58">
        <v>0</v>
      </c>
      <c r="G510" s="58">
        <v>0</v>
      </c>
      <c r="H510" s="58">
        <v>0</v>
      </c>
      <c r="I510" s="58">
        <v>0</v>
      </c>
    </row>
    <row r="511" spans="1:9" s="88" customFormat="1" x14ac:dyDescent="0.2">
      <c r="A511" s="99" t="s">
        <v>558</v>
      </c>
      <c r="B511" s="71" t="s">
        <v>194</v>
      </c>
      <c r="C511" s="58">
        <f t="shared" si="123"/>
        <v>10</v>
      </c>
      <c r="D511" s="87">
        <v>0</v>
      </c>
      <c r="E511" s="87">
        <v>10</v>
      </c>
      <c r="F511" s="58">
        <v>0</v>
      </c>
      <c r="G511" s="58">
        <v>0</v>
      </c>
      <c r="H511" s="58">
        <v>0</v>
      </c>
      <c r="I511" s="58">
        <v>0</v>
      </c>
    </row>
    <row r="512" spans="1:9" s="88" customFormat="1" x14ac:dyDescent="0.2">
      <c r="A512" s="11"/>
      <c r="B512" s="70" t="s">
        <v>195</v>
      </c>
      <c r="C512" s="58">
        <f t="shared" si="123"/>
        <v>10</v>
      </c>
      <c r="D512" s="87">
        <v>0</v>
      </c>
      <c r="E512" s="87">
        <v>10</v>
      </c>
      <c r="F512" s="58">
        <v>0</v>
      </c>
      <c r="G512" s="58">
        <v>0</v>
      </c>
      <c r="H512" s="58">
        <v>0</v>
      </c>
      <c r="I512" s="58">
        <v>0</v>
      </c>
    </row>
    <row r="513" spans="1:9" s="88" customFormat="1" x14ac:dyDescent="0.2">
      <c r="A513" s="99" t="s">
        <v>559</v>
      </c>
      <c r="B513" s="27" t="s">
        <v>194</v>
      </c>
      <c r="C513" s="58">
        <f t="shared" si="123"/>
        <v>357</v>
      </c>
      <c r="D513" s="87">
        <v>0</v>
      </c>
      <c r="E513" s="319">
        <v>357</v>
      </c>
      <c r="F513" s="58">
        <v>0</v>
      </c>
      <c r="G513" s="58">
        <v>0</v>
      </c>
      <c r="H513" s="58">
        <v>0</v>
      </c>
      <c r="I513" s="58">
        <v>0</v>
      </c>
    </row>
    <row r="514" spans="1:9" s="88" customFormat="1" x14ac:dyDescent="0.2">
      <c r="A514" s="11"/>
      <c r="B514" s="29" t="s">
        <v>195</v>
      </c>
      <c r="C514" s="58">
        <f t="shared" si="123"/>
        <v>357</v>
      </c>
      <c r="D514" s="87">
        <v>0</v>
      </c>
      <c r="E514" s="319">
        <v>357</v>
      </c>
      <c r="F514" s="58">
        <v>0</v>
      </c>
      <c r="G514" s="58">
        <v>0</v>
      </c>
      <c r="H514" s="58">
        <v>0</v>
      </c>
      <c r="I514" s="58">
        <v>0</v>
      </c>
    </row>
    <row r="515" spans="1:9" s="88" customFormat="1" x14ac:dyDescent="0.2">
      <c r="A515" s="464" t="s">
        <v>560</v>
      </c>
      <c r="B515" s="71" t="s">
        <v>194</v>
      </c>
      <c r="C515" s="58">
        <f t="shared" si="123"/>
        <v>143</v>
      </c>
      <c r="D515" s="87">
        <v>0</v>
      </c>
      <c r="E515" s="87">
        <v>143</v>
      </c>
      <c r="F515" s="58">
        <v>0</v>
      </c>
      <c r="G515" s="58">
        <v>0</v>
      </c>
      <c r="H515" s="58">
        <v>0</v>
      </c>
      <c r="I515" s="58">
        <v>0</v>
      </c>
    </row>
    <row r="516" spans="1:9" s="88" customFormat="1" x14ac:dyDescent="0.2">
      <c r="A516" s="465"/>
      <c r="B516" s="70" t="s">
        <v>195</v>
      </c>
      <c r="C516" s="58">
        <f t="shared" si="123"/>
        <v>143</v>
      </c>
      <c r="D516" s="87">
        <v>0</v>
      </c>
      <c r="E516" s="87">
        <v>143</v>
      </c>
      <c r="F516" s="58">
        <v>0</v>
      </c>
      <c r="G516" s="58">
        <v>0</v>
      </c>
      <c r="H516" s="58">
        <v>0</v>
      </c>
      <c r="I516" s="58">
        <v>0</v>
      </c>
    </row>
    <row r="517" spans="1:9" s="88" customFormat="1" ht="25.5" x14ac:dyDescent="0.2">
      <c r="A517" s="543" t="s">
        <v>728</v>
      </c>
      <c r="B517" s="71" t="s">
        <v>194</v>
      </c>
      <c r="C517" s="58">
        <f t="shared" si="123"/>
        <v>150</v>
      </c>
      <c r="D517" s="87">
        <v>0</v>
      </c>
      <c r="E517" s="87">
        <v>150</v>
      </c>
      <c r="F517" s="58">
        <v>0</v>
      </c>
      <c r="G517" s="58">
        <v>0</v>
      </c>
      <c r="H517" s="58">
        <v>0</v>
      </c>
      <c r="I517" s="58">
        <v>0</v>
      </c>
    </row>
    <row r="518" spans="1:9" s="88" customFormat="1" x14ac:dyDescent="0.2">
      <c r="A518" s="465"/>
      <c r="B518" s="70" t="s">
        <v>195</v>
      </c>
      <c r="C518" s="58">
        <f t="shared" si="123"/>
        <v>150</v>
      </c>
      <c r="D518" s="87">
        <v>0</v>
      </c>
      <c r="E518" s="87">
        <v>150</v>
      </c>
      <c r="F518" s="58">
        <v>0</v>
      </c>
      <c r="G518" s="58">
        <v>0</v>
      </c>
      <c r="H518" s="58">
        <v>0</v>
      </c>
      <c r="I518" s="58">
        <v>0</v>
      </c>
    </row>
    <row r="519" spans="1:9" s="88" customFormat="1" x14ac:dyDescent="0.2">
      <c r="A519" s="13" t="s">
        <v>849</v>
      </c>
      <c r="B519" s="71" t="s">
        <v>194</v>
      </c>
      <c r="C519" s="58">
        <f t="shared" si="123"/>
        <v>24</v>
      </c>
      <c r="D519" s="87">
        <v>0</v>
      </c>
      <c r="E519" s="87">
        <v>24</v>
      </c>
      <c r="F519" s="58">
        <v>0</v>
      </c>
      <c r="G519" s="58">
        <v>0</v>
      </c>
      <c r="H519" s="58">
        <v>0</v>
      </c>
      <c r="I519" s="58">
        <v>0</v>
      </c>
    </row>
    <row r="520" spans="1:9" s="88" customFormat="1" x14ac:dyDescent="0.2">
      <c r="A520" s="14"/>
      <c r="B520" s="70" t="s">
        <v>195</v>
      </c>
      <c r="C520" s="58">
        <f t="shared" si="123"/>
        <v>24</v>
      </c>
      <c r="D520" s="87">
        <v>0</v>
      </c>
      <c r="E520" s="87">
        <v>24</v>
      </c>
      <c r="F520" s="58">
        <v>0</v>
      </c>
      <c r="G520" s="58">
        <v>0</v>
      </c>
      <c r="H520" s="58">
        <v>0</v>
      </c>
      <c r="I520" s="58">
        <v>0</v>
      </c>
    </row>
    <row r="521" spans="1:9" s="88" customFormat="1" x14ac:dyDescent="0.2">
      <c r="A521" s="13" t="s">
        <v>299</v>
      </c>
      <c r="B521" s="71" t="s">
        <v>194</v>
      </c>
      <c r="C521" s="58">
        <f t="shared" si="123"/>
        <v>7.6</v>
      </c>
      <c r="D521" s="87">
        <v>0</v>
      </c>
      <c r="E521" s="87">
        <v>7.6</v>
      </c>
      <c r="F521" s="58">
        <v>0</v>
      </c>
      <c r="G521" s="58">
        <v>0</v>
      </c>
      <c r="H521" s="58">
        <v>0</v>
      </c>
      <c r="I521" s="58">
        <v>0</v>
      </c>
    </row>
    <row r="522" spans="1:9" s="88" customFormat="1" x14ac:dyDescent="0.2">
      <c r="A522" s="14"/>
      <c r="B522" s="70" t="s">
        <v>195</v>
      </c>
      <c r="C522" s="58">
        <f t="shared" si="123"/>
        <v>7.6</v>
      </c>
      <c r="D522" s="87">
        <v>0</v>
      </c>
      <c r="E522" s="87">
        <v>7.6</v>
      </c>
      <c r="F522" s="58">
        <v>0</v>
      </c>
      <c r="G522" s="58">
        <v>0</v>
      </c>
      <c r="H522" s="58">
        <v>0</v>
      </c>
      <c r="I522" s="58">
        <v>0</v>
      </c>
    </row>
    <row r="523" spans="1:9" s="161" customFormat="1" x14ac:dyDescent="0.2">
      <c r="A523" s="168" t="s">
        <v>229</v>
      </c>
      <c r="B523" s="159" t="s">
        <v>194</v>
      </c>
      <c r="C523" s="160">
        <f t="shared" si="123"/>
        <v>75.3</v>
      </c>
      <c r="D523" s="160">
        <f>D527+D529+D531+D533</f>
        <v>0</v>
      </c>
      <c r="E523" s="160">
        <f t="shared" ref="E523:I524" si="130">E527+E529+E531+E533</f>
        <v>75.3</v>
      </c>
      <c r="F523" s="160">
        <f t="shared" si="130"/>
        <v>0</v>
      </c>
      <c r="G523" s="160">
        <f t="shared" si="130"/>
        <v>0</v>
      </c>
      <c r="H523" s="160">
        <f t="shared" si="130"/>
        <v>0</v>
      </c>
      <c r="I523" s="160">
        <f t="shared" si="130"/>
        <v>0</v>
      </c>
    </row>
    <row r="524" spans="1:9" s="161" customFormat="1" ht="12" customHeight="1" x14ac:dyDescent="0.2">
      <c r="A524" s="169"/>
      <c r="B524" s="162" t="s">
        <v>195</v>
      </c>
      <c r="C524" s="160">
        <f t="shared" si="123"/>
        <v>75.3</v>
      </c>
      <c r="D524" s="160">
        <f>D528+D530+D532+D534</f>
        <v>0</v>
      </c>
      <c r="E524" s="160">
        <f>E528+E530+E532+E534</f>
        <v>75.3</v>
      </c>
      <c r="F524" s="160">
        <f t="shared" si="130"/>
        <v>0</v>
      </c>
      <c r="G524" s="160">
        <f t="shared" si="130"/>
        <v>0</v>
      </c>
      <c r="H524" s="160">
        <f t="shared" si="130"/>
        <v>0</v>
      </c>
      <c r="I524" s="160">
        <f t="shared" si="130"/>
        <v>0</v>
      </c>
    </row>
    <row r="525" spans="1:9" s="125" customFormat="1" hidden="1" x14ac:dyDescent="0.2">
      <c r="A525" s="99"/>
      <c r="B525" s="102"/>
      <c r="C525" s="103"/>
      <c r="D525" s="104"/>
      <c r="E525" s="104"/>
      <c r="F525" s="103"/>
      <c r="G525" s="103"/>
      <c r="H525" s="103"/>
      <c r="I525" s="103"/>
    </row>
    <row r="526" spans="1:9" s="125" customFormat="1" hidden="1" x14ac:dyDescent="0.2">
      <c r="A526" s="11"/>
      <c r="B526" s="106"/>
      <c r="C526" s="103"/>
      <c r="D526" s="104"/>
      <c r="E526" s="104"/>
      <c r="F526" s="103"/>
      <c r="G526" s="103"/>
      <c r="H526" s="103"/>
      <c r="I526" s="103"/>
    </row>
    <row r="527" spans="1:9" s="125" customFormat="1" x14ac:dyDescent="0.2">
      <c r="A527" s="464" t="s">
        <v>561</v>
      </c>
      <c r="B527" s="156" t="s">
        <v>194</v>
      </c>
      <c r="C527" s="103">
        <f t="shared" ref="C527:C533" si="131">D527+E527+F527+G527+H527+I527</f>
        <v>39.799999999999997</v>
      </c>
      <c r="D527" s="104">
        <v>0</v>
      </c>
      <c r="E527" s="104">
        <f>42-2.2</f>
        <v>39.799999999999997</v>
      </c>
      <c r="F527" s="103">
        <v>0</v>
      </c>
      <c r="G527" s="103">
        <v>0</v>
      </c>
      <c r="H527" s="103">
        <v>0</v>
      </c>
      <c r="I527" s="103">
        <v>0</v>
      </c>
    </row>
    <row r="528" spans="1:9" s="125" customFormat="1" x14ac:dyDescent="0.2">
      <c r="A528" s="462"/>
      <c r="B528" s="158" t="s">
        <v>195</v>
      </c>
      <c r="C528" s="103">
        <f t="shared" si="131"/>
        <v>39.799999999999997</v>
      </c>
      <c r="D528" s="104">
        <v>0</v>
      </c>
      <c r="E528" s="104">
        <f>42-2.2</f>
        <v>39.799999999999997</v>
      </c>
      <c r="F528" s="103">
        <v>0</v>
      </c>
      <c r="G528" s="103">
        <v>0</v>
      </c>
      <c r="H528" s="103">
        <v>0</v>
      </c>
      <c r="I528" s="103">
        <v>0</v>
      </c>
    </row>
    <row r="529" spans="1:9" s="88" customFormat="1" x14ac:dyDescent="0.2">
      <c r="A529" s="464" t="s">
        <v>562</v>
      </c>
      <c r="B529" s="71" t="s">
        <v>194</v>
      </c>
      <c r="C529" s="58">
        <f t="shared" si="131"/>
        <v>6</v>
      </c>
      <c r="D529" s="87">
        <v>0</v>
      </c>
      <c r="E529" s="87">
        <v>6</v>
      </c>
      <c r="F529" s="58">
        <v>0</v>
      </c>
      <c r="G529" s="58">
        <v>0</v>
      </c>
      <c r="H529" s="58">
        <v>0</v>
      </c>
      <c r="I529" s="58">
        <v>0</v>
      </c>
    </row>
    <row r="530" spans="1:9" s="88" customFormat="1" x14ac:dyDescent="0.2">
      <c r="A530" s="466"/>
      <c r="B530" s="70" t="s">
        <v>195</v>
      </c>
      <c r="C530" s="58">
        <f t="shared" si="131"/>
        <v>6</v>
      </c>
      <c r="D530" s="87">
        <v>0</v>
      </c>
      <c r="E530" s="87">
        <v>6</v>
      </c>
      <c r="F530" s="58">
        <v>0</v>
      </c>
      <c r="G530" s="58">
        <v>0</v>
      </c>
      <c r="H530" s="58">
        <v>0</v>
      </c>
      <c r="I530" s="58">
        <v>0</v>
      </c>
    </row>
    <row r="531" spans="1:9" s="88" customFormat="1" x14ac:dyDescent="0.2">
      <c r="A531" s="513" t="s">
        <v>865</v>
      </c>
      <c r="B531" s="574" t="s">
        <v>194</v>
      </c>
      <c r="C531" s="58">
        <f t="shared" si="131"/>
        <v>14.5</v>
      </c>
      <c r="D531" s="87">
        <v>0</v>
      </c>
      <c r="E531" s="87">
        <v>14.5</v>
      </c>
      <c r="F531" s="58">
        <v>0</v>
      </c>
      <c r="G531" s="58">
        <v>0</v>
      </c>
      <c r="H531" s="58">
        <v>0</v>
      </c>
      <c r="I531" s="58">
        <v>0</v>
      </c>
    </row>
    <row r="532" spans="1:9" s="88" customFormat="1" x14ac:dyDescent="0.2">
      <c r="A532" s="462"/>
      <c r="B532" s="521" t="s">
        <v>195</v>
      </c>
      <c r="C532" s="58">
        <f t="shared" si="131"/>
        <v>14.5</v>
      </c>
      <c r="D532" s="87">
        <v>0</v>
      </c>
      <c r="E532" s="87">
        <v>14.5</v>
      </c>
      <c r="F532" s="58">
        <v>0</v>
      </c>
      <c r="G532" s="58">
        <v>0</v>
      </c>
      <c r="H532" s="58">
        <v>0</v>
      </c>
      <c r="I532" s="58">
        <v>0</v>
      </c>
    </row>
    <row r="533" spans="1:9" s="88" customFormat="1" x14ac:dyDescent="0.2">
      <c r="A533" s="513" t="s">
        <v>866</v>
      </c>
      <c r="B533" s="574" t="s">
        <v>194</v>
      </c>
      <c r="C533" s="58">
        <f t="shared" si="131"/>
        <v>15</v>
      </c>
      <c r="D533" s="87">
        <v>0</v>
      </c>
      <c r="E533" s="87">
        <v>15</v>
      </c>
      <c r="F533" s="58">
        <v>0</v>
      </c>
      <c r="G533" s="58">
        <v>0</v>
      </c>
      <c r="H533" s="58">
        <v>0</v>
      </c>
      <c r="I533" s="58">
        <v>0</v>
      </c>
    </row>
    <row r="534" spans="1:9" s="88" customFormat="1" x14ac:dyDescent="0.2">
      <c r="A534" s="466"/>
      <c r="B534" s="521" t="s">
        <v>195</v>
      </c>
      <c r="C534" s="58">
        <f>D533+E533+F533+G533+H533+I533</f>
        <v>15</v>
      </c>
      <c r="D534" s="87">
        <v>0</v>
      </c>
      <c r="E534" s="87">
        <v>15</v>
      </c>
      <c r="F534" s="58">
        <v>0</v>
      </c>
      <c r="G534" s="58">
        <v>0</v>
      </c>
      <c r="H534" s="58">
        <v>0</v>
      </c>
      <c r="I534" s="58">
        <v>0</v>
      </c>
    </row>
    <row r="535" spans="1:9" s="161" customFormat="1" x14ac:dyDescent="0.2">
      <c r="A535" s="168" t="s">
        <v>227</v>
      </c>
      <c r="B535" s="159" t="s">
        <v>194</v>
      </c>
      <c r="C535" s="160">
        <f t="shared" si="123"/>
        <v>209.27</v>
      </c>
      <c r="D535" s="160">
        <f>D537+D539+D541+D543+D545+D547+D549+D551+D553</f>
        <v>6.6</v>
      </c>
      <c r="E535" s="160">
        <f t="shared" ref="E535:I536" si="132">E537+E539+E541+E543+E545+E547+E549+E551+E553</f>
        <v>202.27</v>
      </c>
      <c r="F535" s="160">
        <f t="shared" si="132"/>
        <v>0</v>
      </c>
      <c r="G535" s="160">
        <f t="shared" si="132"/>
        <v>0</v>
      </c>
      <c r="H535" s="160">
        <f t="shared" si="132"/>
        <v>0</v>
      </c>
      <c r="I535" s="160">
        <f t="shared" si="132"/>
        <v>0.40000000000000036</v>
      </c>
    </row>
    <row r="536" spans="1:9" s="161" customFormat="1" x14ac:dyDescent="0.2">
      <c r="A536" s="169"/>
      <c r="B536" s="162" t="s">
        <v>195</v>
      </c>
      <c r="C536" s="160">
        <f t="shared" si="123"/>
        <v>209.27</v>
      </c>
      <c r="D536" s="160">
        <f>D538+D540+D542+D544+D546+D548+D550+D552+D554</f>
        <v>6.6</v>
      </c>
      <c r="E536" s="160">
        <f t="shared" si="132"/>
        <v>202.27</v>
      </c>
      <c r="F536" s="160">
        <f t="shared" si="132"/>
        <v>0</v>
      </c>
      <c r="G536" s="160">
        <f t="shared" si="132"/>
        <v>0</v>
      </c>
      <c r="H536" s="160">
        <f t="shared" si="132"/>
        <v>0</v>
      </c>
      <c r="I536" s="160">
        <f t="shared" si="132"/>
        <v>0.40000000000000036</v>
      </c>
    </row>
    <row r="537" spans="1:9" s="344" customFormat="1" x14ac:dyDescent="0.2">
      <c r="A537" s="358" t="s">
        <v>563</v>
      </c>
      <c r="B537" s="341" t="s">
        <v>194</v>
      </c>
      <c r="C537" s="342">
        <f t="shared" si="123"/>
        <v>7</v>
      </c>
      <c r="D537" s="342">
        <v>6.6</v>
      </c>
      <c r="E537" s="345">
        <v>0</v>
      </c>
      <c r="F537" s="342">
        <v>0</v>
      </c>
      <c r="G537" s="342">
        <v>0</v>
      </c>
      <c r="H537" s="342">
        <v>0</v>
      </c>
      <c r="I537" s="342">
        <f>7-6.6</f>
        <v>0.40000000000000036</v>
      </c>
    </row>
    <row r="538" spans="1:9" s="125" customFormat="1" x14ac:dyDescent="0.2">
      <c r="A538" s="109"/>
      <c r="B538" s="106" t="s">
        <v>195</v>
      </c>
      <c r="C538" s="103">
        <f t="shared" si="123"/>
        <v>7</v>
      </c>
      <c r="D538" s="342">
        <v>6.6</v>
      </c>
      <c r="E538" s="345">
        <v>0</v>
      </c>
      <c r="F538" s="103">
        <v>0</v>
      </c>
      <c r="G538" s="103">
        <v>0</v>
      </c>
      <c r="H538" s="103">
        <v>0</v>
      </c>
      <c r="I538" s="342">
        <f>7-6.6</f>
        <v>0.40000000000000036</v>
      </c>
    </row>
    <row r="539" spans="1:9" s="125" customFormat="1" x14ac:dyDescent="0.2">
      <c r="A539" s="99" t="s">
        <v>564</v>
      </c>
      <c r="B539" s="71" t="s">
        <v>194</v>
      </c>
      <c r="C539" s="58">
        <f t="shared" si="123"/>
        <v>0</v>
      </c>
      <c r="D539" s="87">
        <v>0</v>
      </c>
      <c r="E539" s="87">
        <f>9-9</f>
        <v>0</v>
      </c>
      <c r="F539" s="58">
        <v>0</v>
      </c>
      <c r="G539" s="58">
        <v>0</v>
      </c>
      <c r="H539" s="58">
        <v>0</v>
      </c>
      <c r="I539" s="58">
        <v>0</v>
      </c>
    </row>
    <row r="540" spans="1:9" s="125" customFormat="1" x14ac:dyDescent="0.2">
      <c r="A540" s="11"/>
      <c r="B540" s="70" t="s">
        <v>195</v>
      </c>
      <c r="C540" s="58">
        <f t="shared" si="123"/>
        <v>0</v>
      </c>
      <c r="D540" s="87">
        <v>0</v>
      </c>
      <c r="E540" s="87">
        <f>9-9</f>
        <v>0</v>
      </c>
      <c r="F540" s="58">
        <v>0</v>
      </c>
      <c r="G540" s="58">
        <v>0</v>
      </c>
      <c r="H540" s="58">
        <v>0</v>
      </c>
      <c r="I540" s="58">
        <v>0</v>
      </c>
    </row>
    <row r="541" spans="1:9" s="125" customFormat="1" x14ac:dyDescent="0.2">
      <c r="A541" s="464" t="s">
        <v>565</v>
      </c>
      <c r="B541" s="71" t="s">
        <v>194</v>
      </c>
      <c r="C541" s="58">
        <f t="shared" si="123"/>
        <v>0</v>
      </c>
      <c r="D541" s="87">
        <v>0</v>
      </c>
      <c r="E541" s="87">
        <f>183-183</f>
        <v>0</v>
      </c>
      <c r="F541" s="58">
        <v>0</v>
      </c>
      <c r="G541" s="58">
        <v>0</v>
      </c>
      <c r="H541" s="58">
        <v>0</v>
      </c>
      <c r="I541" s="58">
        <v>0</v>
      </c>
    </row>
    <row r="542" spans="1:9" s="125" customFormat="1" x14ac:dyDescent="0.2">
      <c r="A542" s="466"/>
      <c r="B542" s="70" t="s">
        <v>195</v>
      </c>
      <c r="C542" s="58">
        <f t="shared" si="123"/>
        <v>0</v>
      </c>
      <c r="D542" s="87">
        <v>0</v>
      </c>
      <c r="E542" s="87">
        <f>183-183</f>
        <v>0</v>
      </c>
      <c r="F542" s="58">
        <v>0</v>
      </c>
      <c r="G542" s="58">
        <v>0</v>
      </c>
      <c r="H542" s="58">
        <v>0</v>
      </c>
      <c r="I542" s="58">
        <v>0</v>
      </c>
    </row>
    <row r="543" spans="1:9" s="125" customFormat="1" x14ac:dyDescent="0.2">
      <c r="A543" s="464" t="s">
        <v>566</v>
      </c>
      <c r="B543" s="71" t="s">
        <v>194</v>
      </c>
      <c r="C543" s="58">
        <f t="shared" si="123"/>
        <v>2</v>
      </c>
      <c r="D543" s="87">
        <v>0</v>
      </c>
      <c r="E543" s="87">
        <v>2</v>
      </c>
      <c r="F543" s="58">
        <v>0</v>
      </c>
      <c r="G543" s="58">
        <v>0</v>
      </c>
      <c r="H543" s="58">
        <v>0</v>
      </c>
      <c r="I543" s="58">
        <v>0</v>
      </c>
    </row>
    <row r="544" spans="1:9" s="125" customFormat="1" x14ac:dyDescent="0.2">
      <c r="A544" s="462"/>
      <c r="B544" s="70" t="s">
        <v>195</v>
      </c>
      <c r="C544" s="58">
        <f t="shared" si="123"/>
        <v>2</v>
      </c>
      <c r="D544" s="87">
        <v>0</v>
      </c>
      <c r="E544" s="87">
        <v>2</v>
      </c>
      <c r="F544" s="58">
        <v>0</v>
      </c>
      <c r="G544" s="58">
        <v>0</v>
      </c>
      <c r="H544" s="58">
        <v>0</v>
      </c>
      <c r="I544" s="58">
        <v>0</v>
      </c>
    </row>
    <row r="545" spans="1:9" s="125" customFormat="1" x14ac:dyDescent="0.2">
      <c r="A545" s="13" t="s">
        <v>778</v>
      </c>
      <c r="B545" s="71" t="s">
        <v>194</v>
      </c>
      <c r="C545" s="58">
        <f t="shared" ref="C545:C554" si="133">D545+E545+F545+G545+H545+I545</f>
        <v>2.2000000000000002</v>
      </c>
      <c r="D545" s="87">
        <v>0</v>
      </c>
      <c r="E545" s="87">
        <v>2.2000000000000002</v>
      </c>
      <c r="F545" s="58">
        <v>0</v>
      </c>
      <c r="G545" s="58">
        <v>0</v>
      </c>
      <c r="H545" s="58">
        <v>0</v>
      </c>
      <c r="I545" s="58">
        <v>0</v>
      </c>
    </row>
    <row r="546" spans="1:9" s="125" customFormat="1" x14ac:dyDescent="0.2">
      <c r="A546" s="462"/>
      <c r="B546" s="70" t="s">
        <v>195</v>
      </c>
      <c r="C546" s="58">
        <f t="shared" si="133"/>
        <v>2.2000000000000002</v>
      </c>
      <c r="D546" s="87">
        <v>0</v>
      </c>
      <c r="E546" s="87">
        <v>2.2000000000000002</v>
      </c>
      <c r="F546" s="58">
        <v>0</v>
      </c>
      <c r="G546" s="58">
        <v>0</v>
      </c>
      <c r="H546" s="58">
        <v>0</v>
      </c>
      <c r="I546" s="58">
        <v>0</v>
      </c>
    </row>
    <row r="547" spans="1:9" s="125" customFormat="1" x14ac:dyDescent="0.2">
      <c r="A547" s="99" t="s">
        <v>867</v>
      </c>
      <c r="B547" s="226" t="s">
        <v>194</v>
      </c>
      <c r="C547" s="58">
        <f t="shared" si="133"/>
        <v>0.77</v>
      </c>
      <c r="D547" s="87">
        <v>0</v>
      </c>
      <c r="E547" s="87">
        <v>0.77</v>
      </c>
      <c r="F547" s="58">
        <v>0</v>
      </c>
      <c r="G547" s="58">
        <v>0</v>
      </c>
      <c r="H547" s="58">
        <v>0</v>
      </c>
      <c r="I547" s="58">
        <v>0</v>
      </c>
    </row>
    <row r="548" spans="1:9" s="125" customFormat="1" x14ac:dyDescent="0.2">
      <c r="A548" s="11"/>
      <c r="B548" s="227" t="s">
        <v>195</v>
      </c>
      <c r="C548" s="58">
        <f t="shared" si="133"/>
        <v>0.77</v>
      </c>
      <c r="D548" s="87">
        <v>0</v>
      </c>
      <c r="E548" s="87">
        <v>0.77</v>
      </c>
      <c r="F548" s="58">
        <v>0</v>
      </c>
      <c r="G548" s="58">
        <v>0</v>
      </c>
      <c r="H548" s="58">
        <v>0</v>
      </c>
      <c r="I548" s="58">
        <v>0</v>
      </c>
    </row>
    <row r="549" spans="1:9" s="125" customFormat="1" x14ac:dyDescent="0.2">
      <c r="A549" s="513" t="s">
        <v>868</v>
      </c>
      <c r="B549" s="574" t="s">
        <v>194</v>
      </c>
      <c r="C549" s="58">
        <f t="shared" si="133"/>
        <v>1.3</v>
      </c>
      <c r="D549" s="87">
        <v>0</v>
      </c>
      <c r="E549" s="87">
        <v>1.3</v>
      </c>
      <c r="F549" s="58">
        <v>0</v>
      </c>
      <c r="G549" s="58">
        <v>0</v>
      </c>
      <c r="H549" s="58">
        <v>0</v>
      </c>
      <c r="I549" s="58">
        <v>0</v>
      </c>
    </row>
    <row r="550" spans="1:9" s="125" customFormat="1" x14ac:dyDescent="0.2">
      <c r="A550" s="466"/>
      <c r="B550" s="521" t="s">
        <v>195</v>
      </c>
      <c r="C550" s="58">
        <f t="shared" si="133"/>
        <v>1.3</v>
      </c>
      <c r="D550" s="87">
        <v>0</v>
      </c>
      <c r="E550" s="87">
        <v>1.3</v>
      </c>
      <c r="F550" s="58">
        <v>0</v>
      </c>
      <c r="G550" s="58">
        <v>0</v>
      </c>
      <c r="H550" s="58">
        <v>0</v>
      </c>
      <c r="I550" s="58">
        <v>0</v>
      </c>
    </row>
    <row r="551" spans="1:9" s="125" customFormat="1" x14ac:dyDescent="0.2">
      <c r="A551" s="513" t="s">
        <v>869</v>
      </c>
      <c r="B551" s="574" t="s">
        <v>194</v>
      </c>
      <c r="C551" s="58">
        <f t="shared" si="133"/>
        <v>192</v>
      </c>
      <c r="D551" s="87">
        <v>0</v>
      </c>
      <c r="E551" s="87">
        <v>192</v>
      </c>
      <c r="F551" s="58">
        <v>0</v>
      </c>
      <c r="G551" s="58">
        <v>0</v>
      </c>
      <c r="H551" s="58">
        <v>0</v>
      </c>
      <c r="I551" s="58">
        <v>0</v>
      </c>
    </row>
    <row r="552" spans="1:9" s="125" customFormat="1" x14ac:dyDescent="0.2">
      <c r="A552" s="462"/>
      <c r="B552" s="521" t="s">
        <v>195</v>
      </c>
      <c r="C552" s="58">
        <f t="shared" si="133"/>
        <v>192</v>
      </c>
      <c r="D552" s="87">
        <v>0</v>
      </c>
      <c r="E552" s="87">
        <v>192</v>
      </c>
      <c r="F552" s="58">
        <v>0</v>
      </c>
      <c r="G552" s="58">
        <v>0</v>
      </c>
      <c r="H552" s="58">
        <v>0</v>
      </c>
      <c r="I552" s="58">
        <v>0</v>
      </c>
    </row>
    <row r="553" spans="1:9" s="125" customFormat="1" x14ac:dyDescent="0.2">
      <c r="A553" s="676" t="s">
        <v>973</v>
      </c>
      <c r="B553" s="71" t="s">
        <v>194</v>
      </c>
      <c r="C553" s="58">
        <f t="shared" si="133"/>
        <v>4</v>
      </c>
      <c r="D553" s="87">
        <v>0</v>
      </c>
      <c r="E553" s="87">
        <v>4</v>
      </c>
      <c r="F553" s="58">
        <v>0</v>
      </c>
      <c r="G553" s="58">
        <v>0</v>
      </c>
      <c r="H553" s="58">
        <v>0</v>
      </c>
      <c r="I553" s="58">
        <v>0</v>
      </c>
    </row>
    <row r="554" spans="1:9" s="125" customFormat="1" x14ac:dyDescent="0.2">
      <c r="A554" s="687"/>
      <c r="B554" s="70" t="s">
        <v>195</v>
      </c>
      <c r="C554" s="58">
        <f t="shared" si="133"/>
        <v>4</v>
      </c>
      <c r="D554" s="87">
        <v>0</v>
      </c>
      <c r="E554" s="87">
        <v>4</v>
      </c>
      <c r="F554" s="58">
        <v>0</v>
      </c>
      <c r="G554" s="58">
        <v>0</v>
      </c>
      <c r="H554" s="58">
        <v>0</v>
      </c>
      <c r="I554" s="58">
        <v>0</v>
      </c>
    </row>
    <row r="555" spans="1:9" x14ac:dyDescent="0.2">
      <c r="A555" s="639" t="s">
        <v>870</v>
      </c>
      <c r="B555" s="637"/>
      <c r="C555" s="637"/>
      <c r="D555" s="637"/>
      <c r="E555" s="637"/>
      <c r="F555" s="637"/>
      <c r="G555" s="637"/>
      <c r="H555" s="637"/>
      <c r="I555" s="638"/>
    </row>
    <row r="556" spans="1:9" x14ac:dyDescent="0.2">
      <c r="A556" s="99" t="s">
        <v>197</v>
      </c>
      <c r="B556" s="317" t="s">
        <v>194</v>
      </c>
      <c r="C556" s="302">
        <f t="shared" ref="C556:C569" si="134">D556+E556+F556+G556+H556+I556</f>
        <v>10</v>
      </c>
      <c r="D556" s="302">
        <f t="shared" ref="D556:I563" si="135">D558</f>
        <v>0</v>
      </c>
      <c r="E556" s="302">
        <f t="shared" si="135"/>
        <v>10</v>
      </c>
      <c r="F556" s="302">
        <f t="shared" si="135"/>
        <v>0</v>
      </c>
      <c r="G556" s="302">
        <f t="shared" si="135"/>
        <v>0</v>
      </c>
      <c r="H556" s="302">
        <f t="shared" si="135"/>
        <v>0</v>
      </c>
      <c r="I556" s="302">
        <f t="shared" si="135"/>
        <v>0</v>
      </c>
    </row>
    <row r="557" spans="1:9" x14ac:dyDescent="0.2">
      <c r="A557" s="24" t="s">
        <v>222</v>
      </c>
      <c r="B557" s="318" t="s">
        <v>195</v>
      </c>
      <c r="C557" s="302">
        <f t="shared" si="134"/>
        <v>10</v>
      </c>
      <c r="D557" s="302">
        <f t="shared" si="135"/>
        <v>0</v>
      </c>
      <c r="E557" s="302">
        <f t="shared" si="135"/>
        <v>10</v>
      </c>
      <c r="F557" s="302">
        <f t="shared" si="135"/>
        <v>0</v>
      </c>
      <c r="G557" s="302">
        <f t="shared" si="135"/>
        <v>0</v>
      </c>
      <c r="H557" s="302">
        <f t="shared" si="135"/>
        <v>0</v>
      </c>
      <c r="I557" s="302">
        <f t="shared" si="135"/>
        <v>0</v>
      </c>
    </row>
    <row r="558" spans="1:9" x14ac:dyDescent="0.2">
      <c r="A558" s="93" t="s">
        <v>209</v>
      </c>
      <c r="B558" s="226" t="s">
        <v>194</v>
      </c>
      <c r="C558" s="58">
        <f t="shared" si="134"/>
        <v>10</v>
      </c>
      <c r="D558" s="58">
        <f t="shared" si="135"/>
        <v>0</v>
      </c>
      <c r="E558" s="58">
        <f t="shared" si="135"/>
        <v>10</v>
      </c>
      <c r="F558" s="58">
        <f t="shared" si="135"/>
        <v>0</v>
      </c>
      <c r="G558" s="58">
        <f t="shared" si="135"/>
        <v>0</v>
      </c>
      <c r="H558" s="58">
        <f t="shared" si="135"/>
        <v>0</v>
      </c>
      <c r="I558" s="58">
        <f t="shared" si="135"/>
        <v>0</v>
      </c>
    </row>
    <row r="559" spans="1:9" x14ac:dyDescent="0.2">
      <c r="A559" s="24" t="s">
        <v>232</v>
      </c>
      <c r="B559" s="227" t="s">
        <v>195</v>
      </c>
      <c r="C559" s="58">
        <f t="shared" si="134"/>
        <v>10</v>
      </c>
      <c r="D559" s="58">
        <f t="shared" si="135"/>
        <v>0</v>
      </c>
      <c r="E559" s="58">
        <f t="shared" si="135"/>
        <v>10</v>
      </c>
      <c r="F559" s="58">
        <f t="shared" si="135"/>
        <v>0</v>
      </c>
      <c r="G559" s="58">
        <f t="shared" si="135"/>
        <v>0</v>
      </c>
      <c r="H559" s="58">
        <f t="shared" si="135"/>
        <v>0</v>
      </c>
      <c r="I559" s="58">
        <f t="shared" si="135"/>
        <v>0</v>
      </c>
    </row>
    <row r="560" spans="1:9" x14ac:dyDescent="0.2">
      <c r="A560" s="21" t="s">
        <v>257</v>
      </c>
      <c r="B560" s="8" t="s">
        <v>194</v>
      </c>
      <c r="C560" s="58">
        <f t="shared" si="134"/>
        <v>10</v>
      </c>
      <c r="D560" s="58">
        <f t="shared" si="135"/>
        <v>0</v>
      </c>
      <c r="E560" s="58">
        <f t="shared" si="135"/>
        <v>10</v>
      </c>
      <c r="F560" s="58">
        <f t="shared" si="135"/>
        <v>0</v>
      </c>
      <c r="G560" s="58">
        <f t="shared" si="135"/>
        <v>0</v>
      </c>
      <c r="H560" s="58">
        <f t="shared" si="135"/>
        <v>0</v>
      </c>
      <c r="I560" s="58">
        <f t="shared" si="135"/>
        <v>0</v>
      </c>
    </row>
    <row r="561" spans="1:9" x14ac:dyDescent="0.2">
      <c r="A561" s="18"/>
      <c r="B561" s="227" t="s">
        <v>195</v>
      </c>
      <c r="C561" s="58">
        <f t="shared" si="134"/>
        <v>10</v>
      </c>
      <c r="D561" s="58">
        <f t="shared" si="135"/>
        <v>0</v>
      </c>
      <c r="E561" s="58">
        <f t="shared" si="135"/>
        <v>10</v>
      </c>
      <c r="F561" s="58">
        <f t="shared" si="135"/>
        <v>0</v>
      </c>
      <c r="G561" s="58">
        <f t="shared" si="135"/>
        <v>0</v>
      </c>
      <c r="H561" s="58">
        <f t="shared" si="135"/>
        <v>0</v>
      </c>
      <c r="I561" s="58">
        <f t="shared" si="135"/>
        <v>0</v>
      </c>
    </row>
    <row r="562" spans="1:9" x14ac:dyDescent="0.2">
      <c r="A562" s="34" t="s">
        <v>230</v>
      </c>
      <c r="B562" s="226" t="s">
        <v>194</v>
      </c>
      <c r="C562" s="58">
        <f t="shared" si="134"/>
        <v>10</v>
      </c>
      <c r="D562" s="58">
        <f>D564</f>
        <v>0</v>
      </c>
      <c r="E562" s="58">
        <f t="shared" si="135"/>
        <v>10</v>
      </c>
      <c r="F562" s="58">
        <f t="shared" si="135"/>
        <v>0</v>
      </c>
      <c r="G562" s="58">
        <f t="shared" si="135"/>
        <v>0</v>
      </c>
      <c r="H562" s="58">
        <f t="shared" si="135"/>
        <v>0</v>
      </c>
      <c r="I562" s="58">
        <f t="shared" si="135"/>
        <v>0</v>
      </c>
    </row>
    <row r="563" spans="1:9" x14ac:dyDescent="0.2">
      <c r="A563" s="14"/>
      <c r="B563" s="227" t="s">
        <v>195</v>
      </c>
      <c r="C563" s="58">
        <f t="shared" si="134"/>
        <v>10</v>
      </c>
      <c r="D563" s="58">
        <f>D565</f>
        <v>0</v>
      </c>
      <c r="E563" s="58">
        <f t="shared" si="135"/>
        <v>10</v>
      </c>
      <c r="F563" s="58">
        <f t="shared" si="135"/>
        <v>0</v>
      </c>
      <c r="G563" s="58">
        <f t="shared" si="135"/>
        <v>0</v>
      </c>
      <c r="H563" s="58">
        <f t="shared" si="135"/>
        <v>0</v>
      </c>
      <c r="I563" s="58">
        <f t="shared" si="135"/>
        <v>0</v>
      </c>
    </row>
    <row r="564" spans="1:9" s="116" customFormat="1" x14ac:dyDescent="0.2">
      <c r="A564" s="170" t="s">
        <v>226</v>
      </c>
      <c r="B564" s="164" t="s">
        <v>194</v>
      </c>
      <c r="C564" s="165">
        <f t="shared" si="134"/>
        <v>10</v>
      </c>
      <c r="D564" s="165">
        <f t="shared" ref="D564:I567" si="136">D566</f>
        <v>0</v>
      </c>
      <c r="E564" s="165">
        <f t="shared" si="136"/>
        <v>10</v>
      </c>
      <c r="F564" s="165">
        <f t="shared" si="136"/>
        <v>0</v>
      </c>
      <c r="G564" s="165">
        <f t="shared" si="136"/>
        <v>0</v>
      </c>
      <c r="H564" s="165">
        <f t="shared" si="136"/>
        <v>0</v>
      </c>
      <c r="I564" s="165">
        <f t="shared" si="136"/>
        <v>0</v>
      </c>
    </row>
    <row r="565" spans="1:9" s="116" customFormat="1" x14ac:dyDescent="0.2">
      <c r="A565" s="166"/>
      <c r="B565" s="167" t="s">
        <v>195</v>
      </c>
      <c r="C565" s="165">
        <f t="shared" si="134"/>
        <v>10</v>
      </c>
      <c r="D565" s="165">
        <f t="shared" si="136"/>
        <v>0</v>
      </c>
      <c r="E565" s="160">
        <f t="shared" si="136"/>
        <v>10</v>
      </c>
      <c r="F565" s="165">
        <f t="shared" si="136"/>
        <v>0</v>
      </c>
      <c r="G565" s="165">
        <f t="shared" si="136"/>
        <v>0</v>
      </c>
      <c r="H565" s="165">
        <f t="shared" si="136"/>
        <v>0</v>
      </c>
      <c r="I565" s="165">
        <f t="shared" si="136"/>
        <v>0</v>
      </c>
    </row>
    <row r="566" spans="1:9" s="243" customFormat="1" x14ac:dyDescent="0.2">
      <c r="A566" s="535" t="s">
        <v>871</v>
      </c>
      <c r="B566" s="71" t="s">
        <v>194</v>
      </c>
      <c r="C566" s="104">
        <f t="shared" si="134"/>
        <v>10</v>
      </c>
      <c r="D566" s="242">
        <f>D568</f>
        <v>0</v>
      </c>
      <c r="E566" s="242">
        <f t="shared" si="136"/>
        <v>10</v>
      </c>
      <c r="F566" s="242">
        <f t="shared" si="136"/>
        <v>0</v>
      </c>
      <c r="G566" s="242">
        <f t="shared" si="136"/>
        <v>0</v>
      </c>
      <c r="H566" s="242">
        <f t="shared" si="136"/>
        <v>0</v>
      </c>
      <c r="I566" s="242">
        <f t="shared" si="136"/>
        <v>0</v>
      </c>
    </row>
    <row r="567" spans="1:9" s="243" customFormat="1" x14ac:dyDescent="0.2">
      <c r="A567" s="11"/>
      <c r="B567" s="70" t="s">
        <v>195</v>
      </c>
      <c r="C567" s="104">
        <f t="shared" si="134"/>
        <v>10</v>
      </c>
      <c r="D567" s="242">
        <f>D569</f>
        <v>0</v>
      </c>
      <c r="E567" s="242">
        <f t="shared" si="136"/>
        <v>10</v>
      </c>
      <c r="F567" s="242">
        <f t="shared" si="136"/>
        <v>0</v>
      </c>
      <c r="G567" s="242">
        <f t="shared" si="136"/>
        <v>0</v>
      </c>
      <c r="H567" s="242">
        <f t="shared" si="136"/>
        <v>0</v>
      </c>
      <c r="I567" s="242">
        <f t="shared" si="136"/>
        <v>0</v>
      </c>
    </row>
    <row r="568" spans="1:9" s="344" customFormat="1" x14ac:dyDescent="0.2">
      <c r="A568" s="99" t="s">
        <v>283</v>
      </c>
      <c r="B568" s="71" t="s">
        <v>194</v>
      </c>
      <c r="C568" s="104">
        <f t="shared" si="134"/>
        <v>10</v>
      </c>
      <c r="D568" s="104">
        <v>0</v>
      </c>
      <c r="E568" s="87">
        <v>10</v>
      </c>
      <c r="F568" s="104">
        <v>0</v>
      </c>
      <c r="G568" s="104">
        <v>0</v>
      </c>
      <c r="H568" s="104">
        <v>0</v>
      </c>
      <c r="I568" s="104">
        <v>0</v>
      </c>
    </row>
    <row r="569" spans="1:9" s="125" customFormat="1" x14ac:dyDescent="0.2">
      <c r="A569" s="11"/>
      <c r="B569" s="70" t="s">
        <v>195</v>
      </c>
      <c r="C569" s="104">
        <f t="shared" si="134"/>
        <v>10</v>
      </c>
      <c r="D569" s="104">
        <v>0</v>
      </c>
      <c r="E569" s="87">
        <v>10</v>
      </c>
      <c r="F569" s="104">
        <v>0</v>
      </c>
      <c r="G569" s="104">
        <v>0</v>
      </c>
      <c r="H569" s="104">
        <v>0</v>
      </c>
      <c r="I569" s="104">
        <v>0</v>
      </c>
    </row>
    <row r="570" spans="1:9" x14ac:dyDescent="0.2">
      <c r="A570" s="639" t="s">
        <v>249</v>
      </c>
      <c r="B570" s="637"/>
      <c r="C570" s="637"/>
      <c r="D570" s="637"/>
      <c r="E570" s="637"/>
      <c r="F570" s="637"/>
      <c r="G570" s="637"/>
      <c r="H570" s="637"/>
      <c r="I570" s="638"/>
    </row>
    <row r="571" spans="1:9" x14ac:dyDescent="0.2">
      <c r="A571" s="99" t="s">
        <v>197</v>
      </c>
      <c r="B571" s="317" t="s">
        <v>194</v>
      </c>
      <c r="C571" s="302">
        <f t="shared" ref="C571:C584" si="137">D571+E571+F571+G571+H571+I571</f>
        <v>47.84</v>
      </c>
      <c r="D571" s="302">
        <f t="shared" ref="D571:I580" si="138">D573</f>
        <v>42.84</v>
      </c>
      <c r="E571" s="302">
        <f t="shared" si="138"/>
        <v>5</v>
      </c>
      <c r="F571" s="302">
        <f t="shared" si="138"/>
        <v>0</v>
      </c>
      <c r="G571" s="302">
        <f t="shared" si="138"/>
        <v>0</v>
      </c>
      <c r="H571" s="302">
        <f t="shared" si="138"/>
        <v>0</v>
      </c>
      <c r="I571" s="302">
        <f t="shared" si="138"/>
        <v>0</v>
      </c>
    </row>
    <row r="572" spans="1:9" x14ac:dyDescent="0.2">
      <c r="A572" s="24" t="s">
        <v>222</v>
      </c>
      <c r="B572" s="318" t="s">
        <v>195</v>
      </c>
      <c r="C572" s="302">
        <f t="shared" si="137"/>
        <v>47.84</v>
      </c>
      <c r="D572" s="302">
        <f t="shared" si="138"/>
        <v>42.84</v>
      </c>
      <c r="E572" s="302">
        <f t="shared" si="138"/>
        <v>5</v>
      </c>
      <c r="F572" s="302">
        <f t="shared" si="138"/>
        <v>0</v>
      </c>
      <c r="G572" s="302">
        <f t="shared" si="138"/>
        <v>0</v>
      </c>
      <c r="H572" s="302">
        <f t="shared" si="138"/>
        <v>0</v>
      </c>
      <c r="I572" s="302">
        <f t="shared" si="138"/>
        <v>0</v>
      </c>
    </row>
    <row r="573" spans="1:9" x14ac:dyDescent="0.2">
      <c r="A573" s="64" t="s">
        <v>210</v>
      </c>
      <c r="B573" s="226" t="s">
        <v>194</v>
      </c>
      <c r="C573" s="58">
        <f t="shared" si="137"/>
        <v>47.84</v>
      </c>
      <c r="D573" s="58">
        <f t="shared" si="138"/>
        <v>42.84</v>
      </c>
      <c r="E573" s="58">
        <f t="shared" si="138"/>
        <v>5</v>
      </c>
      <c r="F573" s="58">
        <f t="shared" si="138"/>
        <v>0</v>
      </c>
      <c r="G573" s="58">
        <f t="shared" si="138"/>
        <v>0</v>
      </c>
      <c r="H573" s="58">
        <f t="shared" si="138"/>
        <v>0</v>
      </c>
      <c r="I573" s="58">
        <f t="shared" si="138"/>
        <v>0</v>
      </c>
    </row>
    <row r="574" spans="1:9" x14ac:dyDescent="0.2">
      <c r="A574" s="24" t="s">
        <v>232</v>
      </c>
      <c r="B574" s="227" t="s">
        <v>195</v>
      </c>
      <c r="C574" s="58">
        <f t="shared" si="137"/>
        <v>47.84</v>
      </c>
      <c r="D574" s="58">
        <f t="shared" si="138"/>
        <v>42.84</v>
      </c>
      <c r="E574" s="58">
        <f t="shared" si="138"/>
        <v>5</v>
      </c>
      <c r="F574" s="58">
        <f t="shared" si="138"/>
        <v>0</v>
      </c>
      <c r="G574" s="58">
        <f t="shared" si="138"/>
        <v>0</v>
      </c>
      <c r="H574" s="58">
        <f t="shared" si="138"/>
        <v>0</v>
      </c>
      <c r="I574" s="58">
        <f t="shared" si="138"/>
        <v>0</v>
      </c>
    </row>
    <row r="575" spans="1:9" x14ac:dyDescent="0.2">
      <c r="A575" s="21" t="s">
        <v>257</v>
      </c>
      <c r="B575" s="8" t="s">
        <v>194</v>
      </c>
      <c r="C575" s="58">
        <f t="shared" si="137"/>
        <v>47.84</v>
      </c>
      <c r="D575" s="58">
        <f t="shared" si="138"/>
        <v>42.84</v>
      </c>
      <c r="E575" s="58">
        <f t="shared" si="138"/>
        <v>5</v>
      </c>
      <c r="F575" s="58">
        <f t="shared" si="138"/>
        <v>0</v>
      </c>
      <c r="G575" s="58">
        <f t="shared" si="138"/>
        <v>0</v>
      </c>
      <c r="H575" s="58">
        <f t="shared" si="138"/>
        <v>0</v>
      </c>
      <c r="I575" s="58">
        <f t="shared" si="138"/>
        <v>0</v>
      </c>
    </row>
    <row r="576" spans="1:9" x14ac:dyDescent="0.2">
      <c r="A576" s="18"/>
      <c r="B576" s="227" t="s">
        <v>195</v>
      </c>
      <c r="C576" s="58">
        <f t="shared" si="137"/>
        <v>47.84</v>
      </c>
      <c r="D576" s="58">
        <f t="shared" si="138"/>
        <v>42.84</v>
      </c>
      <c r="E576" s="58">
        <f t="shared" si="138"/>
        <v>5</v>
      </c>
      <c r="F576" s="58">
        <f t="shared" si="138"/>
        <v>0</v>
      </c>
      <c r="G576" s="58">
        <f t="shared" si="138"/>
        <v>0</v>
      </c>
      <c r="H576" s="58">
        <f t="shared" si="138"/>
        <v>0</v>
      </c>
      <c r="I576" s="58">
        <f t="shared" si="138"/>
        <v>0</v>
      </c>
    </row>
    <row r="577" spans="1:9" x14ac:dyDescent="0.2">
      <c r="A577" s="34" t="s">
        <v>230</v>
      </c>
      <c r="B577" s="226" t="s">
        <v>194</v>
      </c>
      <c r="C577" s="58">
        <f t="shared" si="137"/>
        <v>47.84</v>
      </c>
      <c r="D577" s="58">
        <f t="shared" ref="D577:I578" si="139">D579+D585</f>
        <v>42.84</v>
      </c>
      <c r="E577" s="58">
        <f t="shared" si="139"/>
        <v>5</v>
      </c>
      <c r="F577" s="58">
        <f t="shared" si="139"/>
        <v>0</v>
      </c>
      <c r="G577" s="58">
        <f t="shared" si="139"/>
        <v>0</v>
      </c>
      <c r="H577" s="58">
        <f t="shared" si="139"/>
        <v>0</v>
      </c>
      <c r="I577" s="58">
        <f t="shared" si="139"/>
        <v>0</v>
      </c>
    </row>
    <row r="578" spans="1:9" x14ac:dyDescent="0.2">
      <c r="A578" s="14"/>
      <c r="B578" s="227" t="s">
        <v>195</v>
      </c>
      <c r="C578" s="58">
        <f>D578+E578+F578+G578+H578+I578</f>
        <v>47.84</v>
      </c>
      <c r="D578" s="58">
        <f t="shared" si="139"/>
        <v>42.84</v>
      </c>
      <c r="E578" s="58">
        <f t="shared" si="139"/>
        <v>5</v>
      </c>
      <c r="F578" s="58">
        <f t="shared" si="139"/>
        <v>0</v>
      </c>
      <c r="G578" s="58">
        <f t="shared" si="139"/>
        <v>0</v>
      </c>
      <c r="H578" s="58">
        <f t="shared" si="139"/>
        <v>0</v>
      </c>
      <c r="I578" s="58">
        <f t="shared" si="139"/>
        <v>0</v>
      </c>
    </row>
    <row r="579" spans="1:9" s="116" customFormat="1" x14ac:dyDescent="0.2">
      <c r="A579" s="170" t="s">
        <v>226</v>
      </c>
      <c r="B579" s="164" t="s">
        <v>194</v>
      </c>
      <c r="C579" s="165">
        <f t="shared" si="137"/>
        <v>42.84</v>
      </c>
      <c r="D579" s="165">
        <f t="shared" si="138"/>
        <v>42.84</v>
      </c>
      <c r="E579" s="165">
        <f t="shared" si="138"/>
        <v>0</v>
      </c>
      <c r="F579" s="165">
        <f t="shared" si="138"/>
        <v>0</v>
      </c>
      <c r="G579" s="165">
        <f t="shared" si="138"/>
        <v>0</v>
      </c>
      <c r="H579" s="165">
        <f t="shared" si="138"/>
        <v>0</v>
      </c>
      <c r="I579" s="165">
        <f t="shared" si="138"/>
        <v>0</v>
      </c>
    </row>
    <row r="580" spans="1:9" s="116" customFormat="1" x14ac:dyDescent="0.2">
      <c r="A580" s="166"/>
      <c r="B580" s="167" t="s">
        <v>195</v>
      </c>
      <c r="C580" s="165">
        <f t="shared" si="137"/>
        <v>42.84</v>
      </c>
      <c r="D580" s="165">
        <f t="shared" si="138"/>
        <v>42.84</v>
      </c>
      <c r="E580" s="160">
        <f t="shared" si="138"/>
        <v>0</v>
      </c>
      <c r="F580" s="165">
        <f t="shared" si="138"/>
        <v>0</v>
      </c>
      <c r="G580" s="165">
        <f t="shared" si="138"/>
        <v>0</v>
      </c>
      <c r="H580" s="165">
        <f t="shared" si="138"/>
        <v>0</v>
      </c>
      <c r="I580" s="165">
        <f t="shared" si="138"/>
        <v>0</v>
      </c>
    </row>
    <row r="581" spans="1:9" s="243" customFormat="1" x14ac:dyDescent="0.2">
      <c r="A581" s="240" t="s">
        <v>276</v>
      </c>
      <c r="B581" s="241" t="s">
        <v>194</v>
      </c>
      <c r="C581" s="242">
        <f t="shared" si="137"/>
        <v>42.84</v>
      </c>
      <c r="D581" s="242">
        <f>D583</f>
        <v>42.84</v>
      </c>
      <c r="E581" s="242">
        <f>E583</f>
        <v>0</v>
      </c>
      <c r="F581" s="242">
        <f>F582</f>
        <v>0</v>
      </c>
      <c r="G581" s="242">
        <f>G582</f>
        <v>0</v>
      </c>
      <c r="H581" s="242">
        <f>H582</f>
        <v>0</v>
      </c>
      <c r="I581" s="242">
        <f>I582</f>
        <v>0</v>
      </c>
    </row>
    <row r="582" spans="1:9" s="243" customFormat="1" x14ac:dyDescent="0.2">
      <c r="A582" s="244"/>
      <c r="B582" s="245" t="s">
        <v>195</v>
      </c>
      <c r="C582" s="242">
        <f t="shared" si="137"/>
        <v>42.84</v>
      </c>
      <c r="D582" s="242">
        <f>D584</f>
        <v>42.84</v>
      </c>
      <c r="E582" s="242">
        <f>E584</f>
        <v>0</v>
      </c>
      <c r="F582" s="242">
        <v>0</v>
      </c>
      <c r="G582" s="242">
        <v>0</v>
      </c>
      <c r="H582" s="242">
        <v>0</v>
      </c>
      <c r="I582" s="242">
        <v>0</v>
      </c>
    </row>
    <row r="583" spans="1:9" s="344" customFormat="1" x14ac:dyDescent="0.2">
      <c r="A583" s="349" t="s">
        <v>26</v>
      </c>
      <c r="B583" s="341" t="s">
        <v>194</v>
      </c>
      <c r="C583" s="342">
        <f t="shared" si="137"/>
        <v>45</v>
      </c>
      <c r="D583" s="342">
        <v>42.84</v>
      </c>
      <c r="E583" s="345">
        <v>0</v>
      </c>
      <c r="F583" s="342">
        <v>0</v>
      </c>
      <c r="G583" s="342">
        <v>0</v>
      </c>
      <c r="H583" s="342">
        <v>0</v>
      </c>
      <c r="I583" s="342">
        <v>2.16</v>
      </c>
    </row>
    <row r="584" spans="1:9" s="125" customFormat="1" x14ac:dyDescent="0.2">
      <c r="A584" s="128"/>
      <c r="B584" s="106" t="s">
        <v>195</v>
      </c>
      <c r="C584" s="103">
        <f t="shared" si="137"/>
        <v>45</v>
      </c>
      <c r="D584" s="103">
        <v>42.84</v>
      </c>
      <c r="E584" s="58">
        <v>0</v>
      </c>
      <c r="F584" s="103">
        <v>0</v>
      </c>
      <c r="G584" s="103">
        <v>0</v>
      </c>
      <c r="H584" s="103">
        <v>0</v>
      </c>
      <c r="I584" s="103">
        <v>2.16</v>
      </c>
    </row>
    <row r="585" spans="1:9" s="161" customFormat="1" x14ac:dyDescent="0.2">
      <c r="A585" s="168" t="s">
        <v>227</v>
      </c>
      <c r="B585" s="159" t="s">
        <v>194</v>
      </c>
      <c r="C585" s="160">
        <f t="shared" ref="C585:I588" si="140">C587</f>
        <v>5</v>
      </c>
      <c r="D585" s="160">
        <f t="shared" si="140"/>
        <v>0</v>
      </c>
      <c r="E585" s="160">
        <f t="shared" si="140"/>
        <v>5</v>
      </c>
      <c r="F585" s="160">
        <f t="shared" si="140"/>
        <v>0</v>
      </c>
      <c r="G585" s="160">
        <f t="shared" si="140"/>
        <v>0</v>
      </c>
      <c r="H585" s="160">
        <f t="shared" si="140"/>
        <v>0</v>
      </c>
      <c r="I585" s="160">
        <f t="shared" si="140"/>
        <v>0</v>
      </c>
    </row>
    <row r="586" spans="1:9" s="161" customFormat="1" x14ac:dyDescent="0.2">
      <c r="A586" s="169"/>
      <c r="B586" s="162" t="s">
        <v>195</v>
      </c>
      <c r="C586" s="160">
        <f t="shared" si="140"/>
        <v>5</v>
      </c>
      <c r="D586" s="160">
        <f t="shared" si="140"/>
        <v>0</v>
      </c>
      <c r="E586" s="160">
        <f t="shared" si="140"/>
        <v>5</v>
      </c>
      <c r="F586" s="160">
        <f t="shared" si="140"/>
        <v>0</v>
      </c>
      <c r="G586" s="160">
        <f t="shared" si="140"/>
        <v>0</v>
      </c>
      <c r="H586" s="160">
        <f t="shared" si="140"/>
        <v>0</v>
      </c>
      <c r="I586" s="160">
        <f t="shared" si="140"/>
        <v>0</v>
      </c>
    </row>
    <row r="587" spans="1:9" s="190" customFormat="1" x14ac:dyDescent="0.2">
      <c r="A587" s="587" t="s">
        <v>276</v>
      </c>
      <c r="B587" s="241" t="s">
        <v>194</v>
      </c>
      <c r="C587" s="104">
        <f>D587+E587+F587+G587+H587+I587</f>
        <v>5</v>
      </c>
      <c r="D587" s="104">
        <f t="shared" si="140"/>
        <v>0</v>
      </c>
      <c r="E587" s="104">
        <f t="shared" si="140"/>
        <v>5</v>
      </c>
      <c r="F587" s="104">
        <f t="shared" si="140"/>
        <v>0</v>
      </c>
      <c r="G587" s="104">
        <f t="shared" si="140"/>
        <v>0</v>
      </c>
      <c r="H587" s="104">
        <f t="shared" si="140"/>
        <v>0</v>
      </c>
      <c r="I587" s="104">
        <f t="shared" si="140"/>
        <v>0</v>
      </c>
    </row>
    <row r="588" spans="1:9" s="190" customFormat="1" x14ac:dyDescent="0.2">
      <c r="A588" s="244"/>
      <c r="B588" s="245" t="s">
        <v>195</v>
      </c>
      <c r="C588" s="104">
        <f>D588+E588+F588+G588+H588+I588</f>
        <v>5</v>
      </c>
      <c r="D588" s="104">
        <f t="shared" si="140"/>
        <v>0</v>
      </c>
      <c r="E588" s="104">
        <f t="shared" si="140"/>
        <v>5</v>
      </c>
      <c r="F588" s="104">
        <f t="shared" si="140"/>
        <v>0</v>
      </c>
      <c r="G588" s="104">
        <f t="shared" si="140"/>
        <v>0</v>
      </c>
      <c r="H588" s="104">
        <f t="shared" si="140"/>
        <v>0</v>
      </c>
      <c r="I588" s="104">
        <f t="shared" si="140"/>
        <v>0</v>
      </c>
    </row>
    <row r="589" spans="1:9" s="190" customFormat="1" x14ac:dyDescent="0.2">
      <c r="A589" s="13" t="s">
        <v>850</v>
      </c>
      <c r="B589" s="71" t="s">
        <v>194</v>
      </c>
      <c r="C589" s="104">
        <f>D589+E589+F589+G589+H589+I589</f>
        <v>5</v>
      </c>
      <c r="D589" s="104">
        <v>0</v>
      </c>
      <c r="E589" s="87">
        <v>5</v>
      </c>
      <c r="F589" s="104">
        <v>0</v>
      </c>
      <c r="G589" s="104">
        <v>0</v>
      </c>
      <c r="H589" s="104">
        <v>0</v>
      </c>
      <c r="I589" s="104">
        <v>0</v>
      </c>
    </row>
    <row r="590" spans="1:9" s="190" customFormat="1" x14ac:dyDescent="0.2">
      <c r="A590" s="69"/>
      <c r="B590" s="70" t="s">
        <v>195</v>
      </c>
      <c r="C590" s="104">
        <f>D590+E590+F590+G590+H590+I590</f>
        <v>5</v>
      </c>
      <c r="D590" s="104">
        <v>0</v>
      </c>
      <c r="E590" s="87">
        <v>5</v>
      </c>
      <c r="F590" s="104">
        <v>0</v>
      </c>
      <c r="G590" s="104">
        <v>0</v>
      </c>
      <c r="H590" s="104">
        <v>0</v>
      </c>
      <c r="I590" s="104">
        <v>0</v>
      </c>
    </row>
    <row r="591" spans="1:9" x14ac:dyDescent="0.2">
      <c r="A591" s="639" t="s">
        <v>252</v>
      </c>
      <c r="B591" s="637"/>
      <c r="C591" s="637"/>
      <c r="D591" s="637"/>
      <c r="E591" s="637"/>
      <c r="F591" s="637"/>
      <c r="G591" s="637"/>
      <c r="H591" s="637"/>
      <c r="I591" s="638"/>
    </row>
    <row r="592" spans="1:9" x14ac:dyDescent="0.2">
      <c r="A592" s="99" t="s">
        <v>197</v>
      </c>
      <c r="B592" s="317" t="s">
        <v>194</v>
      </c>
      <c r="C592" s="302">
        <f t="shared" ref="C592:C615" si="141">D592+E592+F592+G592+H592+I592</f>
        <v>302.3</v>
      </c>
      <c r="D592" s="302">
        <f t="shared" ref="D592:I597" si="142">D594</f>
        <v>85.3</v>
      </c>
      <c r="E592" s="302">
        <f t="shared" si="142"/>
        <v>217</v>
      </c>
      <c r="F592" s="302">
        <f t="shared" si="142"/>
        <v>0</v>
      </c>
      <c r="G592" s="302">
        <f t="shared" si="142"/>
        <v>0</v>
      </c>
      <c r="H592" s="302">
        <f t="shared" si="142"/>
        <v>0</v>
      </c>
      <c r="I592" s="302">
        <f t="shared" si="142"/>
        <v>0</v>
      </c>
    </row>
    <row r="593" spans="1:9" x14ac:dyDescent="0.2">
      <c r="A593" s="24" t="s">
        <v>222</v>
      </c>
      <c r="B593" s="318" t="s">
        <v>195</v>
      </c>
      <c r="C593" s="302">
        <f t="shared" si="141"/>
        <v>302.3</v>
      </c>
      <c r="D593" s="302">
        <f t="shared" si="142"/>
        <v>85.3</v>
      </c>
      <c r="E593" s="302">
        <f t="shared" si="142"/>
        <v>217</v>
      </c>
      <c r="F593" s="302">
        <f t="shared" si="142"/>
        <v>0</v>
      </c>
      <c r="G593" s="302">
        <f t="shared" si="142"/>
        <v>0</v>
      </c>
      <c r="H593" s="302">
        <f t="shared" si="142"/>
        <v>0</v>
      </c>
      <c r="I593" s="302">
        <f t="shared" si="142"/>
        <v>0</v>
      </c>
    </row>
    <row r="594" spans="1:9" x14ac:dyDescent="0.2">
      <c r="A594" s="64" t="s">
        <v>210</v>
      </c>
      <c r="B594" s="226" t="s">
        <v>194</v>
      </c>
      <c r="C594" s="58">
        <f t="shared" si="141"/>
        <v>302.3</v>
      </c>
      <c r="D594" s="58">
        <f t="shared" si="142"/>
        <v>85.3</v>
      </c>
      <c r="E594" s="58">
        <f t="shared" si="142"/>
        <v>217</v>
      </c>
      <c r="F594" s="58">
        <f t="shared" si="142"/>
        <v>0</v>
      </c>
      <c r="G594" s="58">
        <f t="shared" si="142"/>
        <v>0</v>
      </c>
      <c r="H594" s="58">
        <f t="shared" si="142"/>
        <v>0</v>
      </c>
      <c r="I594" s="58">
        <f t="shared" si="142"/>
        <v>0</v>
      </c>
    </row>
    <row r="595" spans="1:9" x14ac:dyDescent="0.2">
      <c r="A595" s="24" t="s">
        <v>232</v>
      </c>
      <c r="B595" s="227" t="s">
        <v>195</v>
      </c>
      <c r="C595" s="58">
        <f t="shared" si="141"/>
        <v>302.3</v>
      </c>
      <c r="D595" s="58">
        <f t="shared" si="142"/>
        <v>85.3</v>
      </c>
      <c r="E595" s="58">
        <f t="shared" si="142"/>
        <v>217</v>
      </c>
      <c r="F595" s="58">
        <f t="shared" si="142"/>
        <v>0</v>
      </c>
      <c r="G595" s="58">
        <f t="shared" si="142"/>
        <v>0</v>
      </c>
      <c r="H595" s="58">
        <f t="shared" si="142"/>
        <v>0</v>
      </c>
      <c r="I595" s="58">
        <f t="shared" si="142"/>
        <v>0</v>
      </c>
    </row>
    <row r="596" spans="1:9" x14ac:dyDescent="0.2">
      <c r="A596" s="21" t="s">
        <v>257</v>
      </c>
      <c r="B596" s="8" t="s">
        <v>194</v>
      </c>
      <c r="C596" s="58">
        <f t="shared" si="141"/>
        <v>302.3</v>
      </c>
      <c r="D596" s="58">
        <f t="shared" si="142"/>
        <v>85.3</v>
      </c>
      <c r="E596" s="58">
        <f t="shared" si="142"/>
        <v>217</v>
      </c>
      <c r="F596" s="58">
        <f t="shared" si="142"/>
        <v>0</v>
      </c>
      <c r="G596" s="58">
        <f t="shared" si="142"/>
        <v>0</v>
      </c>
      <c r="H596" s="58">
        <f t="shared" si="142"/>
        <v>0</v>
      </c>
      <c r="I596" s="58">
        <f t="shared" si="142"/>
        <v>0</v>
      </c>
    </row>
    <row r="597" spans="1:9" x14ac:dyDescent="0.2">
      <c r="A597" s="18"/>
      <c r="B597" s="227" t="s">
        <v>195</v>
      </c>
      <c r="C597" s="58">
        <f t="shared" si="141"/>
        <v>302.3</v>
      </c>
      <c r="D597" s="58">
        <f t="shared" si="142"/>
        <v>85.3</v>
      </c>
      <c r="E597" s="58">
        <f t="shared" si="142"/>
        <v>217</v>
      </c>
      <c r="F597" s="58">
        <f t="shared" si="142"/>
        <v>0</v>
      </c>
      <c r="G597" s="58">
        <f t="shared" si="142"/>
        <v>0</v>
      </c>
      <c r="H597" s="58">
        <f t="shared" si="142"/>
        <v>0</v>
      </c>
      <c r="I597" s="58">
        <f t="shared" si="142"/>
        <v>0</v>
      </c>
    </row>
    <row r="598" spans="1:9" x14ac:dyDescent="0.2">
      <c r="A598" s="34" t="s">
        <v>230</v>
      </c>
      <c r="B598" s="226" t="s">
        <v>194</v>
      </c>
      <c r="C598" s="58">
        <f t="shared" si="141"/>
        <v>302.3</v>
      </c>
      <c r="D598" s="58">
        <f t="shared" ref="D598:I599" si="143">D600+D608</f>
        <v>85.3</v>
      </c>
      <c r="E598" s="58">
        <f t="shared" si="143"/>
        <v>217</v>
      </c>
      <c r="F598" s="58">
        <f t="shared" si="143"/>
        <v>0</v>
      </c>
      <c r="G598" s="58">
        <f t="shared" si="143"/>
        <v>0</v>
      </c>
      <c r="H598" s="58">
        <f t="shared" si="143"/>
        <v>0</v>
      </c>
      <c r="I598" s="58">
        <f t="shared" si="143"/>
        <v>0</v>
      </c>
    </row>
    <row r="599" spans="1:9" x14ac:dyDescent="0.2">
      <c r="A599" s="14"/>
      <c r="B599" s="227" t="s">
        <v>195</v>
      </c>
      <c r="C599" s="58">
        <f t="shared" si="141"/>
        <v>302.3</v>
      </c>
      <c r="D599" s="58">
        <f t="shared" si="143"/>
        <v>85.3</v>
      </c>
      <c r="E599" s="58">
        <f t="shared" si="143"/>
        <v>217</v>
      </c>
      <c r="F599" s="58">
        <f t="shared" si="143"/>
        <v>0</v>
      </c>
      <c r="G599" s="58">
        <f t="shared" si="143"/>
        <v>0</v>
      </c>
      <c r="H599" s="58">
        <f t="shared" si="143"/>
        <v>0</v>
      </c>
      <c r="I599" s="58">
        <f t="shared" si="143"/>
        <v>0</v>
      </c>
    </row>
    <row r="600" spans="1:9" s="116" customFormat="1" x14ac:dyDescent="0.2">
      <c r="A600" s="170" t="s">
        <v>226</v>
      </c>
      <c r="B600" s="164" t="s">
        <v>194</v>
      </c>
      <c r="C600" s="165">
        <f t="shared" si="141"/>
        <v>221.84</v>
      </c>
      <c r="D600" s="165">
        <f t="shared" ref="D600:I601" si="144">D602</f>
        <v>9.84</v>
      </c>
      <c r="E600" s="165">
        <f t="shared" si="144"/>
        <v>212</v>
      </c>
      <c r="F600" s="165">
        <f t="shared" si="144"/>
        <v>0</v>
      </c>
      <c r="G600" s="165">
        <f t="shared" si="144"/>
        <v>0</v>
      </c>
      <c r="H600" s="165">
        <f t="shared" si="144"/>
        <v>0</v>
      </c>
      <c r="I600" s="165">
        <f t="shared" si="144"/>
        <v>0</v>
      </c>
    </row>
    <row r="601" spans="1:9" s="116" customFormat="1" x14ac:dyDescent="0.2">
      <c r="A601" s="166"/>
      <c r="B601" s="167" t="s">
        <v>195</v>
      </c>
      <c r="C601" s="165">
        <f t="shared" si="141"/>
        <v>221.84</v>
      </c>
      <c r="D601" s="165">
        <f t="shared" si="144"/>
        <v>9.84</v>
      </c>
      <c r="E601" s="165">
        <f t="shared" si="144"/>
        <v>212</v>
      </c>
      <c r="F601" s="165">
        <f t="shared" si="144"/>
        <v>0</v>
      </c>
      <c r="G601" s="165">
        <f t="shared" si="144"/>
        <v>0</v>
      </c>
      <c r="H601" s="165">
        <f t="shared" si="144"/>
        <v>0</v>
      </c>
      <c r="I601" s="165">
        <f t="shared" si="144"/>
        <v>0</v>
      </c>
    </row>
    <row r="602" spans="1:9" s="243" customFormat="1" x14ac:dyDescent="0.2">
      <c r="A602" s="240" t="s">
        <v>730</v>
      </c>
      <c r="B602" s="241" t="s">
        <v>194</v>
      </c>
      <c r="C602" s="242">
        <f t="shared" si="141"/>
        <v>221.84</v>
      </c>
      <c r="D602" s="242">
        <f t="shared" ref="D602:I603" si="145">D604+D606</f>
        <v>9.84</v>
      </c>
      <c r="E602" s="242">
        <f t="shared" si="145"/>
        <v>212</v>
      </c>
      <c r="F602" s="242">
        <f t="shared" si="145"/>
        <v>0</v>
      </c>
      <c r="G602" s="242">
        <f t="shared" si="145"/>
        <v>0</v>
      </c>
      <c r="H602" s="242">
        <f t="shared" si="145"/>
        <v>0</v>
      </c>
      <c r="I602" s="242">
        <f t="shared" si="145"/>
        <v>0</v>
      </c>
    </row>
    <row r="603" spans="1:9" s="243" customFormat="1" x14ac:dyDescent="0.2">
      <c r="A603" s="244"/>
      <c r="B603" s="245" t="s">
        <v>195</v>
      </c>
      <c r="C603" s="242">
        <f t="shared" si="141"/>
        <v>221.84</v>
      </c>
      <c r="D603" s="242">
        <f t="shared" si="145"/>
        <v>9.84</v>
      </c>
      <c r="E603" s="242">
        <f t="shared" si="145"/>
        <v>212</v>
      </c>
      <c r="F603" s="242">
        <f t="shared" si="145"/>
        <v>0</v>
      </c>
      <c r="G603" s="242">
        <f t="shared" si="145"/>
        <v>0</v>
      </c>
      <c r="H603" s="242">
        <f t="shared" si="145"/>
        <v>0</v>
      </c>
      <c r="I603" s="242">
        <f t="shared" si="145"/>
        <v>0</v>
      </c>
    </row>
    <row r="604" spans="1:9" s="338" customFormat="1" ht="30" x14ac:dyDescent="0.25">
      <c r="A604" s="372" t="s">
        <v>27</v>
      </c>
      <c r="B604" s="341" t="s">
        <v>194</v>
      </c>
      <c r="C604" s="337">
        <f>D604+E604+F604+G604+H604+I604</f>
        <v>9.84</v>
      </c>
      <c r="D604" s="337">
        <v>9.84</v>
      </c>
      <c r="E604" s="347">
        <v>0</v>
      </c>
      <c r="F604" s="337">
        <v>0</v>
      </c>
      <c r="G604" s="337"/>
      <c r="H604" s="337">
        <v>0</v>
      </c>
      <c r="I604" s="337">
        <v>0</v>
      </c>
    </row>
    <row r="605" spans="1:9" s="125" customFormat="1" x14ac:dyDescent="0.2">
      <c r="A605" s="11"/>
      <c r="B605" s="106" t="s">
        <v>195</v>
      </c>
      <c r="C605" s="103">
        <f>D605+E605+F605+G605+H605+I605</f>
        <v>9.84</v>
      </c>
      <c r="D605" s="337">
        <v>9.84</v>
      </c>
      <c r="E605" s="347">
        <v>0</v>
      </c>
      <c r="F605" s="103">
        <v>0</v>
      </c>
      <c r="G605" s="103">
        <v>0</v>
      </c>
      <c r="H605" s="103">
        <v>0</v>
      </c>
      <c r="I605" s="103">
        <v>0</v>
      </c>
    </row>
    <row r="606" spans="1:9" s="125" customFormat="1" ht="15" x14ac:dyDescent="0.25">
      <c r="A606" s="246" t="s">
        <v>567</v>
      </c>
      <c r="B606" s="102" t="s">
        <v>194</v>
      </c>
      <c r="C606" s="103">
        <f>D606+E606+F606+G606+H606+I606</f>
        <v>212</v>
      </c>
      <c r="D606" s="103">
        <v>0</v>
      </c>
      <c r="E606" s="58">
        <v>212</v>
      </c>
      <c r="F606" s="103">
        <v>0</v>
      </c>
      <c r="G606" s="103">
        <v>0</v>
      </c>
      <c r="H606" s="103">
        <v>0</v>
      </c>
      <c r="I606" s="103">
        <v>0</v>
      </c>
    </row>
    <row r="607" spans="1:9" s="125" customFormat="1" x14ac:dyDescent="0.2">
      <c r="A607" s="11"/>
      <c r="B607" s="106" t="s">
        <v>195</v>
      </c>
      <c r="C607" s="103">
        <f>D607+E607+F607+G607+H607+I607</f>
        <v>212</v>
      </c>
      <c r="D607" s="103">
        <v>0</v>
      </c>
      <c r="E607" s="58">
        <v>212</v>
      </c>
      <c r="F607" s="103">
        <v>0</v>
      </c>
      <c r="G607" s="103">
        <v>0</v>
      </c>
      <c r="H607" s="103">
        <v>0</v>
      </c>
      <c r="I607" s="103">
        <v>0</v>
      </c>
    </row>
    <row r="608" spans="1:9" s="116" customFormat="1" x14ac:dyDescent="0.2">
      <c r="A608" s="170" t="s">
        <v>227</v>
      </c>
      <c r="B608" s="164" t="s">
        <v>194</v>
      </c>
      <c r="C608" s="165">
        <f t="shared" si="141"/>
        <v>80.459999999999994</v>
      </c>
      <c r="D608" s="165">
        <f t="shared" ref="D608:I609" si="146">D610</f>
        <v>75.459999999999994</v>
      </c>
      <c r="E608" s="165">
        <f t="shared" si="146"/>
        <v>5</v>
      </c>
      <c r="F608" s="165">
        <f t="shared" si="146"/>
        <v>0</v>
      </c>
      <c r="G608" s="165">
        <f t="shared" si="146"/>
        <v>0</v>
      </c>
      <c r="H608" s="165">
        <f t="shared" si="146"/>
        <v>0</v>
      </c>
      <c r="I608" s="165">
        <f t="shared" si="146"/>
        <v>0</v>
      </c>
    </row>
    <row r="609" spans="1:9" s="116" customFormat="1" x14ac:dyDescent="0.2">
      <c r="A609" s="166"/>
      <c r="B609" s="167" t="s">
        <v>195</v>
      </c>
      <c r="C609" s="165">
        <f t="shared" si="141"/>
        <v>80.459999999999994</v>
      </c>
      <c r="D609" s="165">
        <f t="shared" si="146"/>
        <v>75.459999999999994</v>
      </c>
      <c r="E609" s="165">
        <f t="shared" si="146"/>
        <v>5</v>
      </c>
      <c r="F609" s="165">
        <f t="shared" si="146"/>
        <v>0</v>
      </c>
      <c r="G609" s="165">
        <f t="shared" si="146"/>
        <v>0</v>
      </c>
      <c r="H609" s="165">
        <f t="shared" si="146"/>
        <v>0</v>
      </c>
      <c r="I609" s="165">
        <f t="shared" si="146"/>
        <v>0</v>
      </c>
    </row>
    <row r="610" spans="1:9" s="243" customFormat="1" x14ac:dyDescent="0.2">
      <c r="A610" s="240" t="s">
        <v>284</v>
      </c>
      <c r="B610" s="241" t="s">
        <v>194</v>
      </c>
      <c r="C610" s="242">
        <f t="shared" si="141"/>
        <v>80.459999999999994</v>
      </c>
      <c r="D610" s="242">
        <f>D612+D614</f>
        <v>75.459999999999994</v>
      </c>
      <c r="E610" s="242">
        <f t="shared" ref="E610:I611" si="147">E612+E614</f>
        <v>5</v>
      </c>
      <c r="F610" s="242">
        <f t="shared" si="147"/>
        <v>0</v>
      </c>
      <c r="G610" s="242">
        <f t="shared" si="147"/>
        <v>0</v>
      </c>
      <c r="H610" s="242">
        <f t="shared" si="147"/>
        <v>0</v>
      </c>
      <c r="I610" s="242">
        <f t="shared" si="147"/>
        <v>0</v>
      </c>
    </row>
    <row r="611" spans="1:9" s="243" customFormat="1" x14ac:dyDescent="0.2">
      <c r="A611" s="244"/>
      <c r="B611" s="245" t="s">
        <v>195</v>
      </c>
      <c r="C611" s="242">
        <f t="shared" si="141"/>
        <v>80.459999999999994</v>
      </c>
      <c r="D611" s="242">
        <f>D613+D615</f>
        <v>75.459999999999994</v>
      </c>
      <c r="E611" s="242">
        <f t="shared" si="147"/>
        <v>5</v>
      </c>
      <c r="F611" s="242">
        <f t="shared" si="147"/>
        <v>0</v>
      </c>
      <c r="G611" s="242">
        <f t="shared" si="147"/>
        <v>0</v>
      </c>
      <c r="H611" s="242">
        <f t="shared" si="147"/>
        <v>0</v>
      </c>
      <c r="I611" s="242">
        <f t="shared" si="147"/>
        <v>0</v>
      </c>
    </row>
    <row r="612" spans="1:9" s="338" customFormat="1" ht="15" x14ac:dyDescent="0.25">
      <c r="A612" s="370" t="s">
        <v>28</v>
      </c>
      <c r="B612" s="341" t="s">
        <v>194</v>
      </c>
      <c r="C612" s="337">
        <f t="shared" si="141"/>
        <v>75.459999999999994</v>
      </c>
      <c r="D612" s="337">
        <v>75.459999999999994</v>
      </c>
      <c r="E612" s="347">
        <v>0</v>
      </c>
      <c r="F612" s="337">
        <v>0</v>
      </c>
      <c r="G612" s="337">
        <v>0</v>
      </c>
      <c r="H612" s="337">
        <v>0</v>
      </c>
      <c r="I612" s="337">
        <v>0</v>
      </c>
    </row>
    <row r="613" spans="1:9" s="125" customFormat="1" x14ac:dyDescent="0.2">
      <c r="A613" s="11"/>
      <c r="B613" s="106" t="s">
        <v>195</v>
      </c>
      <c r="C613" s="103">
        <f t="shared" si="141"/>
        <v>75.459999999999994</v>
      </c>
      <c r="D613" s="337">
        <v>75.459999999999994</v>
      </c>
      <c r="E613" s="347">
        <v>0</v>
      </c>
      <c r="F613" s="103">
        <v>0</v>
      </c>
      <c r="G613" s="103">
        <v>0</v>
      </c>
      <c r="H613" s="103">
        <v>0</v>
      </c>
      <c r="I613" s="103">
        <v>0</v>
      </c>
    </row>
    <row r="614" spans="1:9" s="125" customFormat="1" ht="15" x14ac:dyDescent="0.25">
      <c r="A614" s="246" t="s">
        <v>872</v>
      </c>
      <c r="B614" s="8" t="s">
        <v>194</v>
      </c>
      <c r="C614" s="103">
        <f t="shared" si="141"/>
        <v>5</v>
      </c>
      <c r="D614" s="103">
        <v>0</v>
      </c>
      <c r="E614" s="58">
        <v>5</v>
      </c>
      <c r="F614" s="103">
        <v>0</v>
      </c>
      <c r="G614" s="103">
        <v>0</v>
      </c>
      <c r="H614" s="103">
        <v>0</v>
      </c>
      <c r="I614" s="103">
        <v>0</v>
      </c>
    </row>
    <row r="615" spans="1:9" s="125" customFormat="1" x14ac:dyDescent="0.2">
      <c r="A615" s="11"/>
      <c r="B615" s="227" t="s">
        <v>195</v>
      </c>
      <c r="C615" s="103">
        <f t="shared" si="141"/>
        <v>5</v>
      </c>
      <c r="D615" s="103">
        <v>0</v>
      </c>
      <c r="E615" s="58">
        <v>5</v>
      </c>
      <c r="F615" s="103">
        <v>0</v>
      </c>
      <c r="G615" s="103">
        <v>0</v>
      </c>
      <c r="H615" s="103">
        <v>0</v>
      </c>
      <c r="I615" s="103">
        <v>0</v>
      </c>
    </row>
    <row r="616" spans="1:9" x14ac:dyDescent="0.2">
      <c r="A616" s="639" t="s">
        <v>285</v>
      </c>
      <c r="B616" s="637"/>
      <c r="C616" s="637"/>
      <c r="D616" s="637"/>
      <c r="E616" s="637"/>
      <c r="F616" s="637"/>
      <c r="G616" s="637"/>
      <c r="H616" s="637"/>
      <c r="I616" s="638"/>
    </row>
    <row r="617" spans="1:9" x14ac:dyDescent="0.2">
      <c r="A617" s="99" t="s">
        <v>197</v>
      </c>
      <c r="B617" s="226" t="s">
        <v>194</v>
      </c>
      <c r="C617" s="58">
        <f t="shared" ref="C617:C632" si="148">D617+E617+F617+G617+H617+I617</f>
        <v>230</v>
      </c>
      <c r="D617" s="58">
        <f t="shared" ref="D617:I626" si="149">D619</f>
        <v>0</v>
      </c>
      <c r="E617" s="58">
        <f t="shared" si="149"/>
        <v>230</v>
      </c>
      <c r="F617" s="58">
        <f t="shared" si="149"/>
        <v>0</v>
      </c>
      <c r="G617" s="58">
        <f t="shared" si="149"/>
        <v>0</v>
      </c>
      <c r="H617" s="58">
        <f t="shared" si="149"/>
        <v>0</v>
      </c>
      <c r="I617" s="58">
        <f t="shared" si="149"/>
        <v>0</v>
      </c>
    </row>
    <row r="618" spans="1:9" x14ac:dyDescent="0.2">
      <c r="A618" s="24" t="s">
        <v>222</v>
      </c>
      <c r="B618" s="227" t="s">
        <v>195</v>
      </c>
      <c r="C618" s="58">
        <f t="shared" si="148"/>
        <v>230</v>
      </c>
      <c r="D618" s="58">
        <f t="shared" si="149"/>
        <v>0</v>
      </c>
      <c r="E618" s="58">
        <f t="shared" si="149"/>
        <v>230</v>
      </c>
      <c r="F618" s="58">
        <f t="shared" si="149"/>
        <v>0</v>
      </c>
      <c r="G618" s="58">
        <f t="shared" si="149"/>
        <v>0</v>
      </c>
      <c r="H618" s="58">
        <f t="shared" si="149"/>
        <v>0</v>
      </c>
      <c r="I618" s="58">
        <f t="shared" si="149"/>
        <v>0</v>
      </c>
    </row>
    <row r="619" spans="1:9" x14ac:dyDescent="0.2">
      <c r="A619" s="64" t="s">
        <v>210</v>
      </c>
      <c r="B619" s="226" t="s">
        <v>194</v>
      </c>
      <c r="C619" s="58">
        <f t="shared" si="148"/>
        <v>230</v>
      </c>
      <c r="D619" s="58">
        <f t="shared" si="149"/>
        <v>0</v>
      </c>
      <c r="E619" s="58">
        <f t="shared" si="149"/>
        <v>230</v>
      </c>
      <c r="F619" s="58">
        <f t="shared" si="149"/>
        <v>0</v>
      </c>
      <c r="G619" s="58">
        <f t="shared" si="149"/>
        <v>0</v>
      </c>
      <c r="H619" s="58">
        <f t="shared" si="149"/>
        <v>0</v>
      </c>
      <c r="I619" s="58">
        <f t="shared" si="149"/>
        <v>0</v>
      </c>
    </row>
    <row r="620" spans="1:9" x14ac:dyDescent="0.2">
      <c r="A620" s="24" t="s">
        <v>232</v>
      </c>
      <c r="B620" s="227" t="s">
        <v>195</v>
      </c>
      <c r="C620" s="58">
        <f t="shared" si="148"/>
        <v>230</v>
      </c>
      <c r="D620" s="58">
        <f t="shared" si="149"/>
        <v>0</v>
      </c>
      <c r="E620" s="58">
        <f t="shared" si="149"/>
        <v>230</v>
      </c>
      <c r="F620" s="58">
        <f t="shared" si="149"/>
        <v>0</v>
      </c>
      <c r="G620" s="58">
        <f t="shared" si="149"/>
        <v>0</v>
      </c>
      <c r="H620" s="58">
        <f t="shared" si="149"/>
        <v>0</v>
      </c>
      <c r="I620" s="58">
        <f t="shared" si="149"/>
        <v>0</v>
      </c>
    </row>
    <row r="621" spans="1:9" x14ac:dyDescent="0.2">
      <c r="A621" s="21" t="s">
        <v>257</v>
      </c>
      <c r="B621" s="8" t="s">
        <v>194</v>
      </c>
      <c r="C621" s="58">
        <f t="shared" si="148"/>
        <v>230</v>
      </c>
      <c r="D621" s="58">
        <f t="shared" si="149"/>
        <v>0</v>
      </c>
      <c r="E621" s="58">
        <f t="shared" si="149"/>
        <v>230</v>
      </c>
      <c r="F621" s="58">
        <f t="shared" si="149"/>
        <v>0</v>
      </c>
      <c r="G621" s="58">
        <f t="shared" si="149"/>
        <v>0</v>
      </c>
      <c r="H621" s="58">
        <f t="shared" si="149"/>
        <v>0</v>
      </c>
      <c r="I621" s="58">
        <f t="shared" si="149"/>
        <v>0</v>
      </c>
    </row>
    <row r="622" spans="1:9" x14ac:dyDescent="0.2">
      <c r="A622" s="18"/>
      <c r="B622" s="227" t="s">
        <v>195</v>
      </c>
      <c r="C622" s="58">
        <f t="shared" si="148"/>
        <v>230</v>
      </c>
      <c r="D622" s="58">
        <f t="shared" si="149"/>
        <v>0</v>
      </c>
      <c r="E622" s="58">
        <f t="shared" si="149"/>
        <v>230</v>
      </c>
      <c r="F622" s="58">
        <f t="shared" si="149"/>
        <v>0</v>
      </c>
      <c r="G622" s="58">
        <f t="shared" si="149"/>
        <v>0</v>
      </c>
      <c r="H622" s="58">
        <f t="shared" si="149"/>
        <v>0</v>
      </c>
      <c r="I622" s="58">
        <f t="shared" si="149"/>
        <v>0</v>
      </c>
    </row>
    <row r="623" spans="1:9" x14ac:dyDescent="0.2">
      <c r="A623" s="34" t="s">
        <v>230</v>
      </c>
      <c r="B623" s="226" t="s">
        <v>194</v>
      </c>
      <c r="C623" s="58">
        <f t="shared" si="148"/>
        <v>230</v>
      </c>
      <c r="D623" s="58">
        <f t="shared" si="149"/>
        <v>0</v>
      </c>
      <c r="E623" s="58">
        <f t="shared" si="149"/>
        <v>230</v>
      </c>
      <c r="F623" s="58">
        <f t="shared" si="149"/>
        <v>0</v>
      </c>
      <c r="G623" s="58">
        <f t="shared" si="149"/>
        <v>0</v>
      </c>
      <c r="H623" s="58">
        <f t="shared" si="149"/>
        <v>0</v>
      </c>
      <c r="I623" s="58">
        <f t="shared" si="149"/>
        <v>0</v>
      </c>
    </row>
    <row r="624" spans="1:9" x14ac:dyDescent="0.2">
      <c r="A624" s="14"/>
      <c r="B624" s="227" t="s">
        <v>195</v>
      </c>
      <c r="C624" s="58">
        <f t="shared" si="148"/>
        <v>230</v>
      </c>
      <c r="D624" s="58">
        <f t="shared" si="149"/>
        <v>0</v>
      </c>
      <c r="E624" s="58">
        <f t="shared" si="149"/>
        <v>230</v>
      </c>
      <c r="F624" s="58">
        <f t="shared" si="149"/>
        <v>0</v>
      </c>
      <c r="G624" s="58">
        <f t="shared" si="149"/>
        <v>0</v>
      </c>
      <c r="H624" s="58">
        <f t="shared" si="149"/>
        <v>0</v>
      </c>
      <c r="I624" s="58">
        <f t="shared" si="149"/>
        <v>0</v>
      </c>
    </row>
    <row r="625" spans="1:9" s="161" customFormat="1" x14ac:dyDescent="0.2">
      <c r="A625" s="170" t="s">
        <v>226</v>
      </c>
      <c r="B625" s="159" t="s">
        <v>194</v>
      </c>
      <c r="C625" s="160">
        <f t="shared" si="148"/>
        <v>230</v>
      </c>
      <c r="D625" s="160">
        <f t="shared" si="149"/>
        <v>0</v>
      </c>
      <c r="E625" s="160">
        <f t="shared" si="149"/>
        <v>230</v>
      </c>
      <c r="F625" s="160">
        <f t="shared" si="149"/>
        <v>0</v>
      </c>
      <c r="G625" s="160">
        <f t="shared" si="149"/>
        <v>0</v>
      </c>
      <c r="H625" s="160">
        <f t="shared" si="149"/>
        <v>0</v>
      </c>
      <c r="I625" s="160">
        <f t="shared" si="149"/>
        <v>0</v>
      </c>
    </row>
    <row r="626" spans="1:9" s="161" customFormat="1" x14ac:dyDescent="0.2">
      <c r="A626" s="169"/>
      <c r="B626" s="162" t="s">
        <v>195</v>
      </c>
      <c r="C626" s="160">
        <f t="shared" si="148"/>
        <v>230</v>
      </c>
      <c r="D626" s="160">
        <f t="shared" si="149"/>
        <v>0</v>
      </c>
      <c r="E626" s="160">
        <f t="shared" si="149"/>
        <v>230</v>
      </c>
      <c r="F626" s="160">
        <f t="shared" si="149"/>
        <v>0</v>
      </c>
      <c r="G626" s="160">
        <f t="shared" si="149"/>
        <v>0</v>
      </c>
      <c r="H626" s="160">
        <f t="shared" si="149"/>
        <v>0</v>
      </c>
      <c r="I626" s="160">
        <f t="shared" si="149"/>
        <v>0</v>
      </c>
    </row>
    <row r="627" spans="1:9" s="161" customFormat="1" ht="25.5" x14ac:dyDescent="0.2">
      <c r="A627" s="194" t="s">
        <v>568</v>
      </c>
      <c r="B627" s="159" t="s">
        <v>194</v>
      </c>
      <c r="C627" s="160">
        <f t="shared" si="148"/>
        <v>230</v>
      </c>
      <c r="D627" s="160">
        <f t="shared" ref="D627:I628" si="150">D629+D631</f>
        <v>0</v>
      </c>
      <c r="E627" s="160">
        <f t="shared" si="150"/>
        <v>230</v>
      </c>
      <c r="F627" s="160">
        <f t="shared" si="150"/>
        <v>0</v>
      </c>
      <c r="G627" s="160">
        <f t="shared" si="150"/>
        <v>0</v>
      </c>
      <c r="H627" s="160">
        <f t="shared" si="150"/>
        <v>0</v>
      </c>
      <c r="I627" s="160">
        <f t="shared" si="150"/>
        <v>0</v>
      </c>
    </row>
    <row r="628" spans="1:9" s="161" customFormat="1" x14ac:dyDescent="0.2">
      <c r="A628" s="14"/>
      <c r="B628" s="162" t="s">
        <v>195</v>
      </c>
      <c r="C628" s="160">
        <f t="shared" si="148"/>
        <v>230</v>
      </c>
      <c r="D628" s="160">
        <f t="shared" si="150"/>
        <v>0</v>
      </c>
      <c r="E628" s="160">
        <f t="shared" si="150"/>
        <v>230</v>
      </c>
      <c r="F628" s="160">
        <f t="shared" si="150"/>
        <v>0</v>
      </c>
      <c r="G628" s="160">
        <f t="shared" si="150"/>
        <v>0</v>
      </c>
      <c r="H628" s="160">
        <f t="shared" si="150"/>
        <v>0</v>
      </c>
      <c r="I628" s="160">
        <f t="shared" si="150"/>
        <v>0</v>
      </c>
    </row>
    <row r="629" spans="1:9" s="125" customFormat="1" x14ac:dyDescent="0.2">
      <c r="A629" s="340" t="s">
        <v>603</v>
      </c>
      <c r="B629" s="102" t="s">
        <v>194</v>
      </c>
      <c r="C629" s="103">
        <f t="shared" si="148"/>
        <v>0</v>
      </c>
      <c r="D629" s="238">
        <v>0</v>
      </c>
      <c r="E629" s="104">
        <f>230-230</f>
        <v>0</v>
      </c>
      <c r="F629" s="103">
        <v>0</v>
      </c>
      <c r="G629" s="103">
        <v>0</v>
      </c>
      <c r="H629" s="103">
        <v>0</v>
      </c>
      <c r="I629" s="103">
        <v>0</v>
      </c>
    </row>
    <row r="630" spans="1:9" s="125" customFormat="1" x14ac:dyDescent="0.2">
      <c r="A630" s="14"/>
      <c r="B630" s="106" t="s">
        <v>195</v>
      </c>
      <c r="C630" s="103">
        <f t="shared" si="148"/>
        <v>0</v>
      </c>
      <c r="D630" s="238">
        <v>0</v>
      </c>
      <c r="E630" s="104">
        <f>230-230</f>
        <v>0</v>
      </c>
      <c r="F630" s="103">
        <v>0</v>
      </c>
      <c r="G630" s="103">
        <v>0</v>
      </c>
      <c r="H630" s="103">
        <v>0</v>
      </c>
      <c r="I630" s="103">
        <v>0</v>
      </c>
    </row>
    <row r="631" spans="1:9" s="125" customFormat="1" x14ac:dyDescent="0.2">
      <c r="A631" s="340" t="s">
        <v>821</v>
      </c>
      <c r="B631" s="102" t="s">
        <v>194</v>
      </c>
      <c r="C631" s="103">
        <f t="shared" si="148"/>
        <v>230</v>
      </c>
      <c r="D631" s="238">
        <v>0</v>
      </c>
      <c r="E631" s="104">
        <v>230</v>
      </c>
      <c r="F631" s="103">
        <v>0</v>
      </c>
      <c r="G631" s="103">
        <v>0</v>
      </c>
      <c r="H631" s="103">
        <v>0</v>
      </c>
      <c r="I631" s="103">
        <v>0</v>
      </c>
    </row>
    <row r="632" spans="1:9" s="125" customFormat="1" x14ac:dyDescent="0.2">
      <c r="A632" s="14"/>
      <c r="B632" s="106" t="s">
        <v>195</v>
      </c>
      <c r="C632" s="103">
        <f t="shared" si="148"/>
        <v>230</v>
      </c>
      <c r="D632" s="238">
        <v>0</v>
      </c>
      <c r="E632" s="104">
        <v>230</v>
      </c>
      <c r="F632" s="103">
        <v>0</v>
      </c>
      <c r="G632" s="103">
        <v>0</v>
      </c>
      <c r="H632" s="103">
        <v>0</v>
      </c>
      <c r="I632" s="103">
        <v>0</v>
      </c>
    </row>
    <row r="633" spans="1:9" x14ac:dyDescent="0.2">
      <c r="A633" s="640" t="s">
        <v>240</v>
      </c>
      <c r="B633" s="641"/>
      <c r="C633" s="641"/>
      <c r="D633" s="641"/>
      <c r="E633" s="641"/>
      <c r="F633" s="641"/>
      <c r="G633" s="641"/>
      <c r="H633" s="641"/>
      <c r="I633" s="642"/>
    </row>
    <row r="634" spans="1:9" x14ac:dyDescent="0.2">
      <c r="A634" s="34" t="s">
        <v>197</v>
      </c>
      <c r="B634" s="27" t="s">
        <v>194</v>
      </c>
      <c r="C634" s="58">
        <f t="shared" ref="C634:C697" si="151">D634+E634+F634+G634+H634+I634</f>
        <v>23746.989999999998</v>
      </c>
      <c r="D634" s="58">
        <f t="shared" ref="D634:I635" si="152">D636</f>
        <v>7615.96</v>
      </c>
      <c r="E634" s="72">
        <f t="shared" si="152"/>
        <v>16131.029999999999</v>
      </c>
      <c r="F634" s="58">
        <f t="shared" si="152"/>
        <v>0</v>
      </c>
      <c r="G634" s="58">
        <f t="shared" si="152"/>
        <v>0</v>
      </c>
      <c r="H634" s="58">
        <f t="shared" si="152"/>
        <v>0</v>
      </c>
      <c r="I634" s="58">
        <f t="shared" si="152"/>
        <v>0</v>
      </c>
    </row>
    <row r="635" spans="1:9" x14ac:dyDescent="0.2">
      <c r="A635" s="24" t="s">
        <v>222</v>
      </c>
      <c r="B635" s="29" t="s">
        <v>195</v>
      </c>
      <c r="C635" s="58">
        <f t="shared" si="151"/>
        <v>23746.989999999998</v>
      </c>
      <c r="D635" s="58">
        <f t="shared" si="152"/>
        <v>7615.96</v>
      </c>
      <c r="E635" s="72">
        <f t="shared" si="152"/>
        <v>16131.029999999999</v>
      </c>
      <c r="F635" s="58">
        <f t="shared" si="152"/>
        <v>0</v>
      </c>
      <c r="G635" s="58">
        <f t="shared" si="152"/>
        <v>0</v>
      </c>
      <c r="H635" s="58">
        <f t="shared" si="152"/>
        <v>0</v>
      </c>
      <c r="I635" s="58">
        <f t="shared" si="152"/>
        <v>0</v>
      </c>
    </row>
    <row r="636" spans="1:9" x14ac:dyDescent="0.2">
      <c r="A636" s="93" t="s">
        <v>209</v>
      </c>
      <c r="B636" s="27" t="s">
        <v>194</v>
      </c>
      <c r="C636" s="58">
        <f t="shared" si="151"/>
        <v>23746.989999999998</v>
      </c>
      <c r="D636" s="58">
        <f t="shared" ref="D636:I637" si="153">D638+D644</f>
        <v>7615.96</v>
      </c>
      <c r="E636" s="58">
        <f t="shared" si="153"/>
        <v>16131.029999999999</v>
      </c>
      <c r="F636" s="58">
        <f t="shared" si="153"/>
        <v>0</v>
      </c>
      <c r="G636" s="58">
        <f t="shared" si="153"/>
        <v>0</v>
      </c>
      <c r="H636" s="58">
        <f t="shared" si="153"/>
        <v>0</v>
      </c>
      <c r="I636" s="58">
        <f t="shared" si="153"/>
        <v>0</v>
      </c>
    </row>
    <row r="637" spans="1:9" x14ac:dyDescent="0.2">
      <c r="A637" s="14" t="s">
        <v>225</v>
      </c>
      <c r="B637" s="29" t="s">
        <v>195</v>
      </c>
      <c r="C637" s="58">
        <f t="shared" si="151"/>
        <v>23746.989999999998</v>
      </c>
      <c r="D637" s="58">
        <f t="shared" si="153"/>
        <v>7615.96</v>
      </c>
      <c r="E637" s="58">
        <f t="shared" si="153"/>
        <v>16131.029999999999</v>
      </c>
      <c r="F637" s="58">
        <f t="shared" si="153"/>
        <v>0</v>
      </c>
      <c r="G637" s="58">
        <f t="shared" si="153"/>
        <v>0</v>
      </c>
      <c r="H637" s="58">
        <f t="shared" si="153"/>
        <v>0</v>
      </c>
      <c r="I637" s="58">
        <f t="shared" si="153"/>
        <v>0</v>
      </c>
    </row>
    <row r="638" spans="1:9" s="22" customFormat="1" ht="25.5" x14ac:dyDescent="0.2">
      <c r="A638" s="449" t="s">
        <v>152</v>
      </c>
      <c r="B638" s="66" t="s">
        <v>194</v>
      </c>
      <c r="C638" s="72">
        <f t="shared" si="151"/>
        <v>344</v>
      </c>
      <c r="D638" s="72">
        <f t="shared" ref="D638:I641" si="154">D640</f>
        <v>0</v>
      </c>
      <c r="E638" s="72">
        <f t="shared" si="154"/>
        <v>344</v>
      </c>
      <c r="F638" s="72">
        <f t="shared" si="154"/>
        <v>0</v>
      </c>
      <c r="G638" s="72">
        <f t="shared" si="154"/>
        <v>0</v>
      </c>
      <c r="H638" s="72">
        <f t="shared" si="154"/>
        <v>0</v>
      </c>
      <c r="I638" s="72">
        <f t="shared" si="154"/>
        <v>0</v>
      </c>
    </row>
    <row r="639" spans="1:9" s="22" customFormat="1" x14ac:dyDescent="0.2">
      <c r="A639" s="18"/>
      <c r="B639" s="70" t="s">
        <v>195</v>
      </c>
      <c r="C639" s="72">
        <f t="shared" si="151"/>
        <v>344</v>
      </c>
      <c r="D639" s="72">
        <f t="shared" si="154"/>
        <v>0</v>
      </c>
      <c r="E639" s="72">
        <f t="shared" si="154"/>
        <v>344</v>
      </c>
      <c r="F639" s="72">
        <f t="shared" si="154"/>
        <v>0</v>
      </c>
      <c r="G639" s="72">
        <f t="shared" si="154"/>
        <v>0</v>
      </c>
      <c r="H639" s="72">
        <f t="shared" si="154"/>
        <v>0</v>
      </c>
      <c r="I639" s="72">
        <f t="shared" si="154"/>
        <v>0</v>
      </c>
    </row>
    <row r="640" spans="1:9" s="127" customFormat="1" x14ac:dyDescent="0.2">
      <c r="A640" s="490" t="s">
        <v>604</v>
      </c>
      <c r="B640" s="156" t="s">
        <v>194</v>
      </c>
      <c r="C640" s="98">
        <f t="shared" si="151"/>
        <v>344</v>
      </c>
      <c r="D640" s="98">
        <f t="shared" si="154"/>
        <v>0</v>
      </c>
      <c r="E640" s="98">
        <f t="shared" si="154"/>
        <v>344</v>
      </c>
      <c r="F640" s="98">
        <f t="shared" si="154"/>
        <v>0</v>
      </c>
      <c r="G640" s="98">
        <f t="shared" si="154"/>
        <v>0</v>
      </c>
      <c r="H640" s="98">
        <f t="shared" si="154"/>
        <v>0</v>
      </c>
      <c r="I640" s="98">
        <f t="shared" si="154"/>
        <v>0</v>
      </c>
    </row>
    <row r="641" spans="1:9" s="127" customFormat="1" x14ac:dyDescent="0.2">
      <c r="A641" s="139"/>
      <c r="B641" s="158" t="s">
        <v>195</v>
      </c>
      <c r="C641" s="98">
        <f t="shared" si="151"/>
        <v>344</v>
      </c>
      <c r="D641" s="98">
        <f t="shared" si="154"/>
        <v>0</v>
      </c>
      <c r="E641" s="98">
        <f t="shared" si="154"/>
        <v>344</v>
      </c>
      <c r="F641" s="98">
        <f t="shared" si="154"/>
        <v>0</v>
      </c>
      <c r="G641" s="98">
        <f t="shared" si="154"/>
        <v>0</v>
      </c>
      <c r="H641" s="98">
        <f t="shared" si="154"/>
        <v>0</v>
      </c>
      <c r="I641" s="98">
        <f t="shared" si="154"/>
        <v>0</v>
      </c>
    </row>
    <row r="642" spans="1:9" s="352" customFormat="1" ht="25.5" x14ac:dyDescent="0.2">
      <c r="A642" s="463" t="s">
        <v>640</v>
      </c>
      <c r="B642" s="491" t="s">
        <v>194</v>
      </c>
      <c r="C642" s="58">
        <f>D642+E642+F642+G642+H642+I642</f>
        <v>344</v>
      </c>
      <c r="D642" s="345">
        <v>0</v>
      </c>
      <c r="E642" s="98">
        <v>344</v>
      </c>
      <c r="F642" s="345">
        <v>0</v>
      </c>
      <c r="G642" s="345">
        <v>0</v>
      </c>
      <c r="H642" s="345">
        <v>0</v>
      </c>
      <c r="I642" s="345">
        <v>0</v>
      </c>
    </row>
    <row r="643" spans="1:9" s="88" customFormat="1" x14ac:dyDescent="0.2">
      <c r="A643" s="492"/>
      <c r="B643" s="493" t="s">
        <v>195</v>
      </c>
      <c r="C643" s="58">
        <f>D643+E643+F643+G643+H643+I643</f>
        <v>344</v>
      </c>
      <c r="D643" s="87">
        <v>0</v>
      </c>
      <c r="E643" s="98">
        <v>344</v>
      </c>
      <c r="F643" s="58">
        <v>0</v>
      </c>
      <c r="G643" s="58">
        <v>0</v>
      </c>
      <c r="H643" s="58">
        <v>0</v>
      </c>
      <c r="I643" s="58">
        <v>0</v>
      </c>
    </row>
    <row r="644" spans="1:9" x14ac:dyDescent="0.2">
      <c r="A644" s="21" t="s">
        <v>257</v>
      </c>
      <c r="B644" s="8" t="s">
        <v>194</v>
      </c>
      <c r="C644" s="58">
        <f t="shared" si="151"/>
        <v>23402.989999999998</v>
      </c>
      <c r="D644" s="58">
        <f t="shared" ref="D644:I645" si="155">D646</f>
        <v>7615.96</v>
      </c>
      <c r="E644" s="58">
        <f t="shared" si="155"/>
        <v>15787.029999999999</v>
      </c>
      <c r="F644" s="58">
        <f t="shared" si="155"/>
        <v>0</v>
      </c>
      <c r="G644" s="58">
        <f t="shared" si="155"/>
        <v>0</v>
      </c>
      <c r="H644" s="58">
        <f t="shared" si="155"/>
        <v>0</v>
      </c>
      <c r="I644" s="58">
        <f t="shared" si="155"/>
        <v>0</v>
      </c>
    </row>
    <row r="645" spans="1:9" x14ac:dyDescent="0.2">
      <c r="A645" s="18"/>
      <c r="B645" s="227" t="s">
        <v>195</v>
      </c>
      <c r="C645" s="58">
        <f t="shared" si="151"/>
        <v>23402.989999999998</v>
      </c>
      <c r="D645" s="58">
        <f t="shared" si="155"/>
        <v>7615.96</v>
      </c>
      <c r="E645" s="58">
        <f t="shared" si="155"/>
        <v>15787.029999999999</v>
      </c>
      <c r="F645" s="58">
        <f t="shared" si="155"/>
        <v>0</v>
      </c>
      <c r="G645" s="58">
        <f t="shared" si="155"/>
        <v>0</v>
      </c>
      <c r="H645" s="58">
        <f t="shared" si="155"/>
        <v>0</v>
      </c>
      <c r="I645" s="58">
        <f t="shared" si="155"/>
        <v>0</v>
      </c>
    </row>
    <row r="646" spans="1:9" x14ac:dyDescent="0.2">
      <c r="A646" s="31" t="s">
        <v>230</v>
      </c>
      <c r="B646" s="32" t="s">
        <v>194</v>
      </c>
      <c r="C646" s="58">
        <f t="shared" si="151"/>
        <v>23402.989999999998</v>
      </c>
      <c r="D646" s="58">
        <f t="shared" ref="D646:I647" si="156">D648+D1186+D1284</f>
        <v>7615.96</v>
      </c>
      <c r="E646" s="58">
        <f t="shared" si="156"/>
        <v>15787.029999999999</v>
      </c>
      <c r="F646" s="58">
        <f t="shared" si="156"/>
        <v>0</v>
      </c>
      <c r="G646" s="58">
        <f t="shared" si="156"/>
        <v>0</v>
      </c>
      <c r="H646" s="58">
        <f t="shared" si="156"/>
        <v>0</v>
      </c>
      <c r="I646" s="58">
        <f t="shared" si="156"/>
        <v>0</v>
      </c>
    </row>
    <row r="647" spans="1:9" x14ac:dyDescent="0.2">
      <c r="A647" s="13"/>
      <c r="B647" s="32" t="s">
        <v>195</v>
      </c>
      <c r="C647" s="58">
        <f t="shared" si="151"/>
        <v>23402.989999999998</v>
      </c>
      <c r="D647" s="58">
        <f t="shared" si="156"/>
        <v>7615.96</v>
      </c>
      <c r="E647" s="58">
        <f t="shared" si="156"/>
        <v>15787.029999999999</v>
      </c>
      <c r="F647" s="58">
        <f t="shared" si="156"/>
        <v>0</v>
      </c>
      <c r="G647" s="58">
        <f t="shared" si="156"/>
        <v>0</v>
      </c>
      <c r="H647" s="58">
        <f t="shared" si="156"/>
        <v>0</v>
      </c>
      <c r="I647" s="58">
        <f t="shared" si="156"/>
        <v>0</v>
      </c>
    </row>
    <row r="648" spans="1:9" s="116" customFormat="1" x14ac:dyDescent="0.2">
      <c r="A648" s="163" t="s">
        <v>226</v>
      </c>
      <c r="B648" s="164" t="s">
        <v>194</v>
      </c>
      <c r="C648" s="165">
        <f t="shared" si="151"/>
        <v>22669.82</v>
      </c>
      <c r="D648" s="165">
        <f t="shared" ref="D648:I649" si="157">D650+D846+D880+D896+D1012+D1034+D1070+D1106+D1148</f>
        <v>7162.53</v>
      </c>
      <c r="E648" s="165">
        <f t="shared" si="157"/>
        <v>15507.289999999999</v>
      </c>
      <c r="F648" s="165">
        <f t="shared" si="157"/>
        <v>0</v>
      </c>
      <c r="G648" s="165">
        <f t="shared" si="157"/>
        <v>0</v>
      </c>
      <c r="H648" s="165">
        <f t="shared" si="157"/>
        <v>0</v>
      </c>
      <c r="I648" s="165">
        <f t="shared" si="157"/>
        <v>0</v>
      </c>
    </row>
    <row r="649" spans="1:9" s="116" customFormat="1" x14ac:dyDescent="0.2">
      <c r="A649" s="166"/>
      <c r="B649" s="167" t="s">
        <v>195</v>
      </c>
      <c r="C649" s="165">
        <f t="shared" si="151"/>
        <v>22669.82</v>
      </c>
      <c r="D649" s="165">
        <f t="shared" si="157"/>
        <v>7162.53</v>
      </c>
      <c r="E649" s="165">
        <f t="shared" si="157"/>
        <v>15507.289999999999</v>
      </c>
      <c r="F649" s="165">
        <f t="shared" si="157"/>
        <v>0</v>
      </c>
      <c r="G649" s="165">
        <f t="shared" si="157"/>
        <v>0</v>
      </c>
      <c r="H649" s="165">
        <f t="shared" si="157"/>
        <v>0</v>
      </c>
      <c r="I649" s="165">
        <f t="shared" si="157"/>
        <v>0</v>
      </c>
    </row>
    <row r="650" spans="1:9" s="161" customFormat="1" x14ac:dyDescent="0.2">
      <c r="A650" s="191" t="s">
        <v>241</v>
      </c>
      <c r="B650" s="159" t="s">
        <v>194</v>
      </c>
      <c r="C650" s="160">
        <f t="shared" si="151"/>
        <v>11629.59</v>
      </c>
      <c r="D650" s="160">
        <f>D652+D654+D656+D658+D660+D662+D664+D666+D668+D670+D672+D674+D676+D678+D680+D682+D684+D686+D688+D690+D692+D694+D696+D698+D700+D702+D704+D706+D708+D710+D712+D714+D716+D718+D720+D722+D724+D726+D728+D730+D732+D734+D736+D738+D740+D742+D744+D746+D748+D750+D752+D754+D756+D758+D760+D762+D764+D766+D768+D770+D772+D774+D776+D778+D780+D782+D784+D786+D788+D790+D792+D794+D796+D798+D800+D802+D804+D806+D808+D810+D812+D814+D816+D818+D820+D822+D824+D826+D828+D830+D832+D834+D836+D838+D840+D842+D844</f>
        <v>5342.59</v>
      </c>
      <c r="E650" s="160">
        <f t="shared" ref="E650:I651" si="158">E652+E654+E656+E658+E660+E662+E664+E666+E668+E670+E672+E674+E676+E678+E680+E682+E684+E686+E688+E690+E692+E694+E696+E698+E700+E702+E704+E706+E708+E710+E712+E714+E716+E718+E720+E722+E724+E726+E728+E730+E732+E734+E736+E738+E740+E742+E744+E746+E748+E750+E752+E754+E756+E758+E760+E762+E764+E766+E768+E770+E772+E774+E776+E778+E780+E782+E784+E786+E788+E790+E792+E794+E796+E798+E800+E802+E804+E806+E808+E810+E812+E814+E816+E818+E820+E822+E824+E826+E828+E830+E832+E834+E836+E838+E840+E842+E844</f>
        <v>6287</v>
      </c>
      <c r="F650" s="160">
        <f t="shared" si="158"/>
        <v>0</v>
      </c>
      <c r="G650" s="160">
        <f t="shared" si="158"/>
        <v>0</v>
      </c>
      <c r="H650" s="160">
        <f t="shared" si="158"/>
        <v>0</v>
      </c>
      <c r="I650" s="160">
        <f t="shared" si="158"/>
        <v>0</v>
      </c>
    </row>
    <row r="651" spans="1:9" s="161" customFormat="1" x14ac:dyDescent="0.2">
      <c r="A651" s="181"/>
      <c r="B651" s="162" t="s">
        <v>195</v>
      </c>
      <c r="C651" s="160">
        <f t="shared" si="151"/>
        <v>11629.59</v>
      </c>
      <c r="D651" s="160">
        <f>D653+D655+D657+D659+D661+D663+D665+D667+D669+D671+D673+D675+D677+D679+D681+D683+D685+D687+D689+D691+D693+D695+D697+D699+D701+D703+D705+D707+D709+D711+D713+D715+D717+D719+D721+D723+D725+D727+D729+D731+D733+D735+D737+D739+D741+D743+D745+D747+D749+D751+D753+D755+D757+D759+D761+D763+D765+D767+D769+D771+D773+D775+D777+D779+D781+D783+D785+D787+D789+D791+D793+D795+D797+D799+D801+D803+D805+D807+D809+D811+D813+D815+D817+D819+D821+D823+D825+D827+D829+D831+D833+D835+D837+D839+D841+D843+D845</f>
        <v>5342.59</v>
      </c>
      <c r="E651" s="160">
        <f t="shared" si="158"/>
        <v>6287</v>
      </c>
      <c r="F651" s="160">
        <f t="shared" si="158"/>
        <v>0</v>
      </c>
      <c r="G651" s="160">
        <f t="shared" si="158"/>
        <v>0</v>
      </c>
      <c r="H651" s="160">
        <f t="shared" si="158"/>
        <v>0</v>
      </c>
      <c r="I651" s="160">
        <f t="shared" si="158"/>
        <v>0</v>
      </c>
    </row>
    <row r="652" spans="1:9" s="352" customFormat="1" x14ac:dyDescent="0.2">
      <c r="A652" s="597" t="s">
        <v>327</v>
      </c>
      <c r="B652" s="350" t="s">
        <v>194</v>
      </c>
      <c r="C652" s="345">
        <f t="shared" si="151"/>
        <v>10</v>
      </c>
      <c r="D652" s="345">
        <v>10</v>
      </c>
      <c r="E652" s="342">
        <v>0</v>
      </c>
      <c r="F652" s="345">
        <v>0</v>
      </c>
      <c r="G652" s="345">
        <v>0</v>
      </c>
      <c r="H652" s="345">
        <v>0</v>
      </c>
      <c r="I652" s="345">
        <v>0</v>
      </c>
    </row>
    <row r="653" spans="1:9" s="88" customFormat="1" x14ac:dyDescent="0.2">
      <c r="A653" s="128"/>
      <c r="B653" s="29" t="s">
        <v>195</v>
      </c>
      <c r="C653" s="58">
        <f t="shared" si="151"/>
        <v>10</v>
      </c>
      <c r="D653" s="87">
        <v>10</v>
      </c>
      <c r="E653" s="98">
        <v>0</v>
      </c>
      <c r="F653" s="58">
        <v>0</v>
      </c>
      <c r="G653" s="58">
        <v>0</v>
      </c>
      <c r="H653" s="58">
        <v>0</v>
      </c>
      <c r="I653" s="58">
        <v>0</v>
      </c>
    </row>
    <row r="654" spans="1:9" s="352" customFormat="1" x14ac:dyDescent="0.2">
      <c r="A654" s="597" t="s">
        <v>325</v>
      </c>
      <c r="B654" s="350" t="s">
        <v>194</v>
      </c>
      <c r="C654" s="345">
        <f t="shared" si="151"/>
        <v>17</v>
      </c>
      <c r="D654" s="345">
        <v>17</v>
      </c>
      <c r="E654" s="342">
        <v>0</v>
      </c>
      <c r="F654" s="345">
        <v>0</v>
      </c>
      <c r="G654" s="345">
        <v>0</v>
      </c>
      <c r="H654" s="345">
        <v>0</v>
      </c>
      <c r="I654" s="345">
        <v>0</v>
      </c>
    </row>
    <row r="655" spans="1:9" s="88" customFormat="1" x14ac:dyDescent="0.2">
      <c r="A655" s="128"/>
      <c r="B655" s="29" t="s">
        <v>195</v>
      </c>
      <c r="C655" s="58">
        <f t="shared" si="151"/>
        <v>17</v>
      </c>
      <c r="D655" s="87">
        <v>17</v>
      </c>
      <c r="E655" s="98">
        <v>0</v>
      </c>
      <c r="F655" s="58">
        <v>0</v>
      </c>
      <c r="G655" s="58">
        <v>0</v>
      </c>
      <c r="H655" s="58">
        <v>0</v>
      </c>
      <c r="I655" s="58">
        <v>0</v>
      </c>
    </row>
    <row r="656" spans="1:9" s="352" customFormat="1" x14ac:dyDescent="0.2">
      <c r="A656" s="597" t="s">
        <v>329</v>
      </c>
      <c r="B656" s="350" t="s">
        <v>194</v>
      </c>
      <c r="C656" s="345">
        <f t="shared" si="151"/>
        <v>10</v>
      </c>
      <c r="D656" s="345">
        <v>10</v>
      </c>
      <c r="E656" s="342">
        <v>0</v>
      </c>
      <c r="F656" s="345">
        <v>0</v>
      </c>
      <c r="G656" s="345">
        <v>0</v>
      </c>
      <c r="H656" s="345">
        <v>0</v>
      </c>
      <c r="I656" s="345">
        <v>0</v>
      </c>
    </row>
    <row r="657" spans="1:9" s="88" customFormat="1" x14ac:dyDescent="0.2">
      <c r="A657" s="128"/>
      <c r="B657" s="29" t="s">
        <v>195</v>
      </c>
      <c r="C657" s="58">
        <f t="shared" si="151"/>
        <v>10</v>
      </c>
      <c r="D657" s="87">
        <v>10</v>
      </c>
      <c r="E657" s="98">
        <v>0</v>
      </c>
      <c r="F657" s="58">
        <v>0</v>
      </c>
      <c r="G657" s="58">
        <v>0</v>
      </c>
      <c r="H657" s="58">
        <v>0</v>
      </c>
      <c r="I657" s="58">
        <v>0</v>
      </c>
    </row>
    <row r="658" spans="1:9" s="352" customFormat="1" x14ac:dyDescent="0.2">
      <c r="A658" s="597" t="s">
        <v>295</v>
      </c>
      <c r="B658" s="350" t="s">
        <v>194</v>
      </c>
      <c r="C658" s="345">
        <f t="shared" si="151"/>
        <v>99</v>
      </c>
      <c r="D658" s="345">
        <v>99</v>
      </c>
      <c r="E658" s="342">
        <v>0</v>
      </c>
      <c r="F658" s="345">
        <v>0</v>
      </c>
      <c r="G658" s="345">
        <v>0</v>
      </c>
      <c r="H658" s="345">
        <v>0</v>
      </c>
      <c r="I658" s="345">
        <v>0</v>
      </c>
    </row>
    <row r="659" spans="1:9" s="88" customFormat="1" x14ac:dyDescent="0.2">
      <c r="A659" s="128"/>
      <c r="B659" s="29" t="s">
        <v>195</v>
      </c>
      <c r="C659" s="58">
        <f t="shared" si="151"/>
        <v>99</v>
      </c>
      <c r="D659" s="87">
        <v>99</v>
      </c>
      <c r="E659" s="98">
        <v>0</v>
      </c>
      <c r="F659" s="58">
        <v>0</v>
      </c>
      <c r="G659" s="58">
        <v>0</v>
      </c>
      <c r="H659" s="58">
        <v>0</v>
      </c>
      <c r="I659" s="58">
        <v>0</v>
      </c>
    </row>
    <row r="660" spans="1:9" s="352" customFormat="1" x14ac:dyDescent="0.2">
      <c r="A660" s="597" t="s">
        <v>29</v>
      </c>
      <c r="B660" s="350" t="s">
        <v>194</v>
      </c>
      <c r="C660" s="345">
        <f t="shared" si="151"/>
        <v>10</v>
      </c>
      <c r="D660" s="345">
        <v>10</v>
      </c>
      <c r="E660" s="342">
        <v>0</v>
      </c>
      <c r="F660" s="345">
        <v>0</v>
      </c>
      <c r="G660" s="345">
        <v>0</v>
      </c>
      <c r="H660" s="345">
        <v>0</v>
      </c>
      <c r="I660" s="345">
        <v>0</v>
      </c>
    </row>
    <row r="661" spans="1:9" s="88" customFormat="1" x14ac:dyDescent="0.2">
      <c r="A661" s="128"/>
      <c r="B661" s="29" t="s">
        <v>195</v>
      </c>
      <c r="C661" s="58">
        <f t="shared" si="151"/>
        <v>10</v>
      </c>
      <c r="D661" s="87">
        <v>10</v>
      </c>
      <c r="E661" s="98">
        <v>0</v>
      </c>
      <c r="F661" s="58">
        <v>0</v>
      </c>
      <c r="G661" s="58">
        <v>0</v>
      </c>
      <c r="H661" s="58">
        <v>0</v>
      </c>
      <c r="I661" s="58">
        <v>0</v>
      </c>
    </row>
    <row r="662" spans="1:9" s="352" customFormat="1" x14ac:dyDescent="0.2">
      <c r="A662" s="597" t="s">
        <v>30</v>
      </c>
      <c r="B662" s="350" t="s">
        <v>194</v>
      </c>
      <c r="C662" s="345">
        <f t="shared" si="151"/>
        <v>11</v>
      </c>
      <c r="D662" s="345">
        <v>11</v>
      </c>
      <c r="E662" s="342">
        <v>0</v>
      </c>
      <c r="F662" s="345">
        <v>0</v>
      </c>
      <c r="G662" s="345">
        <v>0</v>
      </c>
      <c r="H662" s="345">
        <v>0</v>
      </c>
      <c r="I662" s="345">
        <v>0</v>
      </c>
    </row>
    <row r="663" spans="1:9" s="88" customFormat="1" x14ac:dyDescent="0.2">
      <c r="A663" s="128"/>
      <c r="B663" s="29" t="s">
        <v>195</v>
      </c>
      <c r="C663" s="58">
        <f t="shared" si="151"/>
        <v>11</v>
      </c>
      <c r="D663" s="87">
        <v>11</v>
      </c>
      <c r="E663" s="98">
        <v>0</v>
      </c>
      <c r="F663" s="58">
        <v>0</v>
      </c>
      <c r="G663" s="58">
        <v>0</v>
      </c>
      <c r="H663" s="58">
        <v>0</v>
      </c>
      <c r="I663" s="58">
        <v>0</v>
      </c>
    </row>
    <row r="664" spans="1:9" s="352" customFormat="1" x14ac:dyDescent="0.2">
      <c r="A664" s="597" t="s">
        <v>321</v>
      </c>
      <c r="B664" s="350" t="s">
        <v>194</v>
      </c>
      <c r="C664" s="345">
        <f t="shared" si="151"/>
        <v>59</v>
      </c>
      <c r="D664" s="345">
        <v>59</v>
      </c>
      <c r="E664" s="342">
        <v>0</v>
      </c>
      <c r="F664" s="345">
        <v>0</v>
      </c>
      <c r="G664" s="345">
        <v>0</v>
      </c>
      <c r="H664" s="345">
        <v>0</v>
      </c>
      <c r="I664" s="345">
        <v>0</v>
      </c>
    </row>
    <row r="665" spans="1:9" s="88" customFormat="1" x14ac:dyDescent="0.2">
      <c r="A665" s="128"/>
      <c r="B665" s="29" t="s">
        <v>195</v>
      </c>
      <c r="C665" s="58">
        <f t="shared" si="151"/>
        <v>59</v>
      </c>
      <c r="D665" s="87">
        <v>59</v>
      </c>
      <c r="E665" s="98">
        <v>0</v>
      </c>
      <c r="F665" s="58">
        <v>0</v>
      </c>
      <c r="G665" s="58">
        <v>0</v>
      </c>
      <c r="H665" s="58">
        <v>0</v>
      </c>
      <c r="I665" s="58">
        <v>0</v>
      </c>
    </row>
    <row r="666" spans="1:9" s="352" customFormat="1" x14ac:dyDescent="0.2">
      <c r="A666" s="597" t="s">
        <v>302</v>
      </c>
      <c r="B666" s="350" t="s">
        <v>194</v>
      </c>
      <c r="C666" s="345">
        <f t="shared" si="151"/>
        <v>120</v>
      </c>
      <c r="D666" s="345">
        <v>120</v>
      </c>
      <c r="E666" s="342">
        <v>0</v>
      </c>
      <c r="F666" s="345">
        <v>0</v>
      </c>
      <c r="G666" s="345">
        <v>0</v>
      </c>
      <c r="H666" s="345">
        <v>0</v>
      </c>
      <c r="I666" s="345">
        <v>0</v>
      </c>
    </row>
    <row r="667" spans="1:9" s="88" customFormat="1" x14ac:dyDescent="0.2">
      <c r="A667" s="128"/>
      <c r="B667" s="29" t="s">
        <v>195</v>
      </c>
      <c r="C667" s="58">
        <f t="shared" si="151"/>
        <v>120</v>
      </c>
      <c r="D667" s="87">
        <v>120</v>
      </c>
      <c r="E667" s="98">
        <v>0</v>
      </c>
      <c r="F667" s="58">
        <v>0</v>
      </c>
      <c r="G667" s="58">
        <v>0</v>
      </c>
      <c r="H667" s="58">
        <v>0</v>
      </c>
      <c r="I667" s="58">
        <v>0</v>
      </c>
    </row>
    <row r="668" spans="1:9" s="352" customFormat="1" x14ac:dyDescent="0.2">
      <c r="A668" s="597" t="s">
        <v>185</v>
      </c>
      <c r="B668" s="350" t="s">
        <v>194</v>
      </c>
      <c r="C668" s="345">
        <f t="shared" si="151"/>
        <v>20</v>
      </c>
      <c r="D668" s="345">
        <v>20</v>
      </c>
      <c r="E668" s="342">
        <v>0</v>
      </c>
      <c r="F668" s="345">
        <v>0</v>
      </c>
      <c r="G668" s="345">
        <v>0</v>
      </c>
      <c r="H668" s="345">
        <v>0</v>
      </c>
      <c r="I668" s="345">
        <v>0</v>
      </c>
    </row>
    <row r="669" spans="1:9" s="88" customFormat="1" x14ac:dyDescent="0.2">
      <c r="A669" s="128"/>
      <c r="B669" s="29" t="s">
        <v>195</v>
      </c>
      <c r="C669" s="58">
        <f t="shared" si="151"/>
        <v>20</v>
      </c>
      <c r="D669" s="87">
        <v>20</v>
      </c>
      <c r="E669" s="98">
        <v>0</v>
      </c>
      <c r="F669" s="58">
        <v>0</v>
      </c>
      <c r="G669" s="58">
        <v>0</v>
      </c>
      <c r="H669" s="58">
        <v>0</v>
      </c>
      <c r="I669" s="58">
        <v>0</v>
      </c>
    </row>
    <row r="670" spans="1:9" s="352" customFormat="1" x14ac:dyDescent="0.2">
      <c r="A670" s="597" t="s">
        <v>326</v>
      </c>
      <c r="B670" s="350" t="s">
        <v>194</v>
      </c>
      <c r="C670" s="345">
        <f t="shared" si="151"/>
        <v>120</v>
      </c>
      <c r="D670" s="345">
        <v>120</v>
      </c>
      <c r="E670" s="342">
        <v>0</v>
      </c>
      <c r="F670" s="345">
        <v>0</v>
      </c>
      <c r="G670" s="345">
        <v>0</v>
      </c>
      <c r="H670" s="345">
        <v>0</v>
      </c>
      <c r="I670" s="345">
        <v>0</v>
      </c>
    </row>
    <row r="671" spans="1:9" s="88" customFormat="1" x14ac:dyDescent="0.2">
      <c r="A671" s="128"/>
      <c r="B671" s="29" t="s">
        <v>195</v>
      </c>
      <c r="C671" s="58">
        <f t="shared" si="151"/>
        <v>120</v>
      </c>
      <c r="D671" s="87">
        <v>120</v>
      </c>
      <c r="E671" s="98">
        <v>0</v>
      </c>
      <c r="F671" s="58">
        <v>0</v>
      </c>
      <c r="G671" s="58">
        <v>0</v>
      </c>
      <c r="H671" s="58">
        <v>0</v>
      </c>
      <c r="I671" s="58">
        <v>0</v>
      </c>
    </row>
    <row r="672" spans="1:9" s="352" customFormat="1" x14ac:dyDescent="0.2">
      <c r="A672" s="597" t="s">
        <v>316</v>
      </c>
      <c r="B672" s="350" t="s">
        <v>194</v>
      </c>
      <c r="C672" s="345">
        <f t="shared" si="151"/>
        <v>90</v>
      </c>
      <c r="D672" s="345">
        <v>90</v>
      </c>
      <c r="E672" s="342">
        <v>0</v>
      </c>
      <c r="F672" s="345">
        <v>0</v>
      </c>
      <c r="G672" s="345">
        <v>0</v>
      </c>
      <c r="H672" s="345">
        <v>0</v>
      </c>
      <c r="I672" s="345">
        <v>0</v>
      </c>
    </row>
    <row r="673" spans="1:9" s="88" customFormat="1" x14ac:dyDescent="0.2">
      <c r="A673" s="128"/>
      <c r="B673" s="29" t="s">
        <v>195</v>
      </c>
      <c r="C673" s="58">
        <f t="shared" si="151"/>
        <v>90</v>
      </c>
      <c r="D673" s="87">
        <v>90</v>
      </c>
      <c r="E673" s="98">
        <v>0</v>
      </c>
      <c r="F673" s="58">
        <v>0</v>
      </c>
      <c r="G673" s="58">
        <v>0</v>
      </c>
      <c r="H673" s="58">
        <v>0</v>
      </c>
      <c r="I673" s="58">
        <v>0</v>
      </c>
    </row>
    <row r="674" spans="1:9" s="352" customFormat="1" x14ac:dyDescent="0.2">
      <c r="A674" s="597" t="s">
        <v>31</v>
      </c>
      <c r="B674" s="350" t="s">
        <v>194</v>
      </c>
      <c r="C674" s="345">
        <f t="shared" si="151"/>
        <v>5</v>
      </c>
      <c r="D674" s="345">
        <v>5</v>
      </c>
      <c r="E674" s="342">
        <v>0</v>
      </c>
      <c r="F674" s="345">
        <v>0</v>
      </c>
      <c r="G674" s="345">
        <v>0</v>
      </c>
      <c r="H674" s="345">
        <v>0</v>
      </c>
      <c r="I674" s="345">
        <v>0</v>
      </c>
    </row>
    <row r="675" spans="1:9" s="88" customFormat="1" x14ac:dyDescent="0.2">
      <c r="A675" s="128"/>
      <c r="B675" s="29" t="s">
        <v>195</v>
      </c>
      <c r="C675" s="58">
        <f t="shared" si="151"/>
        <v>5</v>
      </c>
      <c r="D675" s="87">
        <v>5</v>
      </c>
      <c r="E675" s="98">
        <v>0</v>
      </c>
      <c r="F675" s="58">
        <v>0</v>
      </c>
      <c r="G675" s="58">
        <v>0</v>
      </c>
      <c r="H675" s="58">
        <v>0</v>
      </c>
      <c r="I675" s="58">
        <v>0</v>
      </c>
    </row>
    <row r="676" spans="1:9" s="352" customFormat="1" x14ac:dyDescent="0.2">
      <c r="A676" s="597" t="s">
        <v>328</v>
      </c>
      <c r="B676" s="350" t="s">
        <v>194</v>
      </c>
      <c r="C676" s="345">
        <f t="shared" si="151"/>
        <v>12</v>
      </c>
      <c r="D676" s="345">
        <v>12</v>
      </c>
      <c r="E676" s="342">
        <v>0</v>
      </c>
      <c r="F676" s="345">
        <v>0</v>
      </c>
      <c r="G676" s="345">
        <v>0</v>
      </c>
      <c r="H676" s="345">
        <v>0</v>
      </c>
      <c r="I676" s="345">
        <v>0</v>
      </c>
    </row>
    <row r="677" spans="1:9" s="88" customFormat="1" x14ac:dyDescent="0.2">
      <c r="A677" s="128"/>
      <c r="B677" s="29" t="s">
        <v>195</v>
      </c>
      <c r="C677" s="58">
        <f t="shared" si="151"/>
        <v>12</v>
      </c>
      <c r="D677" s="87">
        <v>12</v>
      </c>
      <c r="E677" s="98">
        <v>0</v>
      </c>
      <c r="F677" s="58">
        <v>0</v>
      </c>
      <c r="G677" s="58">
        <v>0</v>
      </c>
      <c r="H677" s="58">
        <v>0</v>
      </c>
      <c r="I677" s="58">
        <v>0</v>
      </c>
    </row>
    <row r="678" spans="1:9" s="352" customFormat="1" x14ac:dyDescent="0.2">
      <c r="A678" s="597" t="s">
        <v>330</v>
      </c>
      <c r="B678" s="350" t="s">
        <v>194</v>
      </c>
      <c r="C678" s="345">
        <f t="shared" si="151"/>
        <v>10</v>
      </c>
      <c r="D678" s="345">
        <v>10</v>
      </c>
      <c r="E678" s="342">
        <v>0</v>
      </c>
      <c r="F678" s="345">
        <v>0</v>
      </c>
      <c r="G678" s="345">
        <v>0</v>
      </c>
      <c r="H678" s="345">
        <v>0</v>
      </c>
      <c r="I678" s="345">
        <v>0</v>
      </c>
    </row>
    <row r="679" spans="1:9" s="88" customFormat="1" x14ac:dyDescent="0.2">
      <c r="A679" s="128"/>
      <c r="B679" s="29" t="s">
        <v>195</v>
      </c>
      <c r="C679" s="58">
        <f t="shared" si="151"/>
        <v>10</v>
      </c>
      <c r="D679" s="87">
        <v>10</v>
      </c>
      <c r="E679" s="98">
        <v>0</v>
      </c>
      <c r="F679" s="58">
        <v>0</v>
      </c>
      <c r="G679" s="58">
        <v>0</v>
      </c>
      <c r="H679" s="58">
        <v>0</v>
      </c>
      <c r="I679" s="58">
        <v>0</v>
      </c>
    </row>
    <row r="680" spans="1:9" s="352" customFormat="1" x14ac:dyDescent="0.2">
      <c r="A680" s="597" t="s">
        <v>17</v>
      </c>
      <c r="B680" s="350" t="s">
        <v>194</v>
      </c>
      <c r="C680" s="345">
        <f t="shared" si="151"/>
        <v>16</v>
      </c>
      <c r="D680" s="345">
        <v>16</v>
      </c>
      <c r="E680" s="342">
        <v>0</v>
      </c>
      <c r="F680" s="345">
        <v>0</v>
      </c>
      <c r="G680" s="345">
        <v>0</v>
      </c>
      <c r="H680" s="345">
        <v>0</v>
      </c>
      <c r="I680" s="345">
        <v>0</v>
      </c>
    </row>
    <row r="681" spans="1:9" s="88" customFormat="1" x14ac:dyDescent="0.2">
      <c r="A681" s="128"/>
      <c r="B681" s="29" t="s">
        <v>195</v>
      </c>
      <c r="C681" s="58">
        <f t="shared" si="151"/>
        <v>16</v>
      </c>
      <c r="D681" s="87">
        <v>16</v>
      </c>
      <c r="E681" s="98">
        <v>0</v>
      </c>
      <c r="F681" s="58">
        <v>0</v>
      </c>
      <c r="G681" s="58">
        <v>0</v>
      </c>
      <c r="H681" s="58">
        <v>0</v>
      </c>
      <c r="I681" s="58">
        <v>0</v>
      </c>
    </row>
    <row r="682" spans="1:9" s="352" customFormat="1" x14ac:dyDescent="0.2">
      <c r="A682" s="597" t="s">
        <v>364</v>
      </c>
      <c r="B682" s="350" t="s">
        <v>194</v>
      </c>
      <c r="C682" s="345">
        <f t="shared" si="151"/>
        <v>31</v>
      </c>
      <c r="D682" s="345">
        <v>31</v>
      </c>
      <c r="E682" s="342">
        <v>0</v>
      </c>
      <c r="F682" s="345">
        <v>0</v>
      </c>
      <c r="G682" s="345">
        <v>0</v>
      </c>
      <c r="H682" s="345">
        <v>0</v>
      </c>
      <c r="I682" s="345">
        <v>0</v>
      </c>
    </row>
    <row r="683" spans="1:9" s="88" customFormat="1" x14ac:dyDescent="0.2">
      <c r="A683" s="128"/>
      <c r="B683" s="29" t="s">
        <v>195</v>
      </c>
      <c r="C683" s="58">
        <f t="shared" si="151"/>
        <v>31</v>
      </c>
      <c r="D683" s="87">
        <v>31</v>
      </c>
      <c r="E683" s="98">
        <v>0</v>
      </c>
      <c r="F683" s="58">
        <v>0</v>
      </c>
      <c r="G683" s="58">
        <v>0</v>
      </c>
      <c r="H683" s="58">
        <v>0</v>
      </c>
      <c r="I683" s="58">
        <v>0</v>
      </c>
    </row>
    <row r="684" spans="1:9" s="352" customFormat="1" x14ac:dyDescent="0.2">
      <c r="A684" s="597" t="s">
        <v>383</v>
      </c>
      <c r="B684" s="350" t="s">
        <v>194</v>
      </c>
      <c r="C684" s="345">
        <f t="shared" si="151"/>
        <v>10</v>
      </c>
      <c r="D684" s="345">
        <v>10</v>
      </c>
      <c r="E684" s="345">
        <v>0</v>
      </c>
      <c r="F684" s="345">
        <v>0</v>
      </c>
      <c r="G684" s="345">
        <v>0</v>
      </c>
      <c r="H684" s="345">
        <v>0</v>
      </c>
      <c r="I684" s="345">
        <v>0</v>
      </c>
    </row>
    <row r="685" spans="1:9" s="88" customFormat="1" x14ac:dyDescent="0.2">
      <c r="A685" s="128"/>
      <c r="B685" s="29" t="s">
        <v>195</v>
      </c>
      <c r="C685" s="58">
        <f t="shared" si="151"/>
        <v>10</v>
      </c>
      <c r="D685" s="87">
        <v>10</v>
      </c>
      <c r="E685" s="72">
        <v>0</v>
      </c>
      <c r="F685" s="58">
        <v>0</v>
      </c>
      <c r="G685" s="58">
        <v>0</v>
      </c>
      <c r="H685" s="58">
        <v>0</v>
      </c>
      <c r="I685" s="58">
        <v>0</v>
      </c>
    </row>
    <row r="686" spans="1:9" s="352" customFormat="1" x14ac:dyDescent="0.2">
      <c r="A686" s="597" t="s">
        <v>287</v>
      </c>
      <c r="B686" s="350" t="s">
        <v>194</v>
      </c>
      <c r="C686" s="345">
        <f t="shared" si="151"/>
        <v>98</v>
      </c>
      <c r="D686" s="345">
        <v>98</v>
      </c>
      <c r="E686" s="345">
        <v>0</v>
      </c>
      <c r="F686" s="345">
        <v>0</v>
      </c>
      <c r="G686" s="345">
        <v>0</v>
      </c>
      <c r="H686" s="345">
        <v>0</v>
      </c>
      <c r="I686" s="345">
        <v>0</v>
      </c>
    </row>
    <row r="687" spans="1:9" s="88" customFormat="1" x14ac:dyDescent="0.2">
      <c r="A687" s="128"/>
      <c r="B687" s="29" t="s">
        <v>195</v>
      </c>
      <c r="C687" s="58">
        <f t="shared" si="151"/>
        <v>98</v>
      </c>
      <c r="D687" s="87">
        <v>98</v>
      </c>
      <c r="E687" s="72">
        <v>0</v>
      </c>
      <c r="F687" s="58">
        <v>0</v>
      </c>
      <c r="G687" s="58">
        <v>0</v>
      </c>
      <c r="H687" s="58">
        <v>0</v>
      </c>
      <c r="I687" s="58">
        <v>0</v>
      </c>
    </row>
    <row r="688" spans="1:9" s="352" customFormat="1" x14ac:dyDescent="0.2">
      <c r="A688" s="597" t="s">
        <v>33</v>
      </c>
      <c r="B688" s="350" t="s">
        <v>194</v>
      </c>
      <c r="C688" s="345">
        <f t="shared" si="151"/>
        <v>38</v>
      </c>
      <c r="D688" s="345">
        <v>38</v>
      </c>
      <c r="E688" s="345">
        <v>0</v>
      </c>
      <c r="F688" s="345">
        <v>0</v>
      </c>
      <c r="G688" s="345">
        <v>0</v>
      </c>
      <c r="H688" s="345">
        <v>0</v>
      </c>
      <c r="I688" s="345">
        <v>0</v>
      </c>
    </row>
    <row r="689" spans="1:9" s="88" customFormat="1" x14ac:dyDescent="0.2">
      <c r="A689" s="128"/>
      <c r="B689" s="29" t="s">
        <v>195</v>
      </c>
      <c r="C689" s="58">
        <f t="shared" si="151"/>
        <v>38</v>
      </c>
      <c r="D689" s="87">
        <v>38</v>
      </c>
      <c r="E689" s="72">
        <v>0</v>
      </c>
      <c r="F689" s="58">
        <v>0</v>
      </c>
      <c r="G689" s="58">
        <v>0</v>
      </c>
      <c r="H689" s="58">
        <v>0</v>
      </c>
      <c r="I689" s="58">
        <v>0</v>
      </c>
    </row>
    <row r="690" spans="1:9" s="352" customFormat="1" x14ac:dyDescent="0.2">
      <c r="A690" s="597" t="s">
        <v>324</v>
      </c>
      <c r="B690" s="350" t="s">
        <v>194</v>
      </c>
      <c r="C690" s="345">
        <f t="shared" si="151"/>
        <v>15</v>
      </c>
      <c r="D690" s="345">
        <v>15</v>
      </c>
      <c r="E690" s="345">
        <v>0</v>
      </c>
      <c r="F690" s="345">
        <v>0</v>
      </c>
      <c r="G690" s="345">
        <v>0</v>
      </c>
      <c r="H690" s="345">
        <v>0</v>
      </c>
      <c r="I690" s="345">
        <v>0</v>
      </c>
    </row>
    <row r="691" spans="1:9" s="88" customFormat="1" x14ac:dyDescent="0.2">
      <c r="A691" s="128"/>
      <c r="B691" s="29" t="s">
        <v>195</v>
      </c>
      <c r="C691" s="58">
        <f t="shared" si="151"/>
        <v>15</v>
      </c>
      <c r="D691" s="87">
        <v>15</v>
      </c>
      <c r="E691" s="72">
        <v>0</v>
      </c>
      <c r="F691" s="58">
        <v>0</v>
      </c>
      <c r="G691" s="58">
        <v>0</v>
      </c>
      <c r="H691" s="58">
        <v>0</v>
      </c>
      <c r="I691" s="58">
        <v>0</v>
      </c>
    </row>
    <row r="692" spans="1:9" s="352" customFormat="1" x14ac:dyDescent="0.2">
      <c r="A692" s="597" t="s">
        <v>18</v>
      </c>
      <c r="B692" s="350" t="s">
        <v>194</v>
      </c>
      <c r="C692" s="345">
        <f t="shared" si="151"/>
        <v>4</v>
      </c>
      <c r="D692" s="345">
        <v>4</v>
      </c>
      <c r="E692" s="345">
        <v>0</v>
      </c>
      <c r="F692" s="345">
        <v>0</v>
      </c>
      <c r="G692" s="345">
        <v>0</v>
      </c>
      <c r="H692" s="345">
        <v>0</v>
      </c>
      <c r="I692" s="345">
        <v>0</v>
      </c>
    </row>
    <row r="693" spans="1:9" s="88" customFormat="1" x14ac:dyDescent="0.2">
      <c r="A693" s="128"/>
      <c r="B693" s="29" t="s">
        <v>195</v>
      </c>
      <c r="C693" s="58">
        <f t="shared" si="151"/>
        <v>4</v>
      </c>
      <c r="D693" s="87">
        <v>4</v>
      </c>
      <c r="E693" s="72">
        <v>0</v>
      </c>
      <c r="F693" s="58">
        <v>0</v>
      </c>
      <c r="G693" s="58">
        <v>0</v>
      </c>
      <c r="H693" s="58">
        <v>0</v>
      </c>
      <c r="I693" s="58">
        <v>0</v>
      </c>
    </row>
    <row r="694" spans="1:9" s="352" customFormat="1" x14ac:dyDescent="0.2">
      <c r="A694" s="597" t="s">
        <v>323</v>
      </c>
      <c r="B694" s="350" t="s">
        <v>194</v>
      </c>
      <c r="C694" s="345">
        <f t="shared" si="151"/>
        <v>5</v>
      </c>
      <c r="D694" s="345">
        <v>5</v>
      </c>
      <c r="E694" s="345">
        <v>0</v>
      </c>
      <c r="F694" s="345">
        <v>0</v>
      </c>
      <c r="G694" s="345">
        <v>0</v>
      </c>
      <c r="H694" s="345">
        <v>0</v>
      </c>
      <c r="I694" s="345">
        <v>0</v>
      </c>
    </row>
    <row r="695" spans="1:9" s="88" customFormat="1" x14ac:dyDescent="0.2">
      <c r="A695" s="128"/>
      <c r="B695" s="29" t="s">
        <v>195</v>
      </c>
      <c r="C695" s="58">
        <f t="shared" si="151"/>
        <v>5</v>
      </c>
      <c r="D695" s="87">
        <v>5</v>
      </c>
      <c r="E695" s="72">
        <v>0</v>
      </c>
      <c r="F695" s="58">
        <v>0</v>
      </c>
      <c r="G695" s="58">
        <v>0</v>
      </c>
      <c r="H695" s="58">
        <v>0</v>
      </c>
      <c r="I695" s="58">
        <v>0</v>
      </c>
    </row>
    <row r="696" spans="1:9" s="352" customFormat="1" x14ac:dyDescent="0.2">
      <c r="A696" s="597" t="s">
        <v>34</v>
      </c>
      <c r="B696" s="350" t="s">
        <v>194</v>
      </c>
      <c r="C696" s="345">
        <f t="shared" si="151"/>
        <v>7</v>
      </c>
      <c r="D696" s="345">
        <v>7</v>
      </c>
      <c r="E696" s="345">
        <v>0</v>
      </c>
      <c r="F696" s="345">
        <v>0</v>
      </c>
      <c r="G696" s="345">
        <v>0</v>
      </c>
      <c r="H696" s="345">
        <v>0</v>
      </c>
      <c r="I696" s="345">
        <v>0</v>
      </c>
    </row>
    <row r="697" spans="1:9" s="88" customFormat="1" x14ac:dyDescent="0.2">
      <c r="A697" s="128"/>
      <c r="B697" s="29" t="s">
        <v>195</v>
      </c>
      <c r="C697" s="58">
        <f t="shared" si="151"/>
        <v>7</v>
      </c>
      <c r="D697" s="87">
        <v>7</v>
      </c>
      <c r="E697" s="72">
        <v>0</v>
      </c>
      <c r="F697" s="58">
        <v>0</v>
      </c>
      <c r="G697" s="58">
        <v>0</v>
      </c>
      <c r="H697" s="58">
        <v>0</v>
      </c>
      <c r="I697" s="58">
        <v>0</v>
      </c>
    </row>
    <row r="698" spans="1:9" s="352" customFormat="1" x14ac:dyDescent="0.2">
      <c r="A698" s="597" t="s">
        <v>35</v>
      </c>
      <c r="B698" s="350" t="s">
        <v>194</v>
      </c>
      <c r="C698" s="345">
        <f t="shared" ref="C698:C761" si="159">D698+E698+F698+G698+H698+I698</f>
        <v>97.58</v>
      </c>
      <c r="D698" s="345">
        <v>97.58</v>
      </c>
      <c r="E698" s="345">
        <v>0</v>
      </c>
      <c r="F698" s="345">
        <v>0</v>
      </c>
      <c r="G698" s="345">
        <v>0</v>
      </c>
      <c r="H698" s="345">
        <v>0</v>
      </c>
      <c r="I698" s="345">
        <v>0</v>
      </c>
    </row>
    <row r="699" spans="1:9" s="88" customFormat="1" x14ac:dyDescent="0.2">
      <c r="A699" s="128"/>
      <c r="B699" s="29" t="s">
        <v>195</v>
      </c>
      <c r="C699" s="58">
        <f t="shared" si="159"/>
        <v>97.58</v>
      </c>
      <c r="D699" s="87">
        <v>97.58</v>
      </c>
      <c r="E699" s="72">
        <v>0</v>
      </c>
      <c r="F699" s="58">
        <v>0</v>
      </c>
      <c r="G699" s="58">
        <v>0</v>
      </c>
      <c r="H699" s="58">
        <v>0</v>
      </c>
      <c r="I699" s="58">
        <v>0</v>
      </c>
    </row>
    <row r="700" spans="1:9" s="352" customFormat="1" ht="25.5" x14ac:dyDescent="0.2">
      <c r="A700" s="597" t="s">
        <v>36</v>
      </c>
      <c r="B700" s="350" t="s">
        <v>194</v>
      </c>
      <c r="C700" s="345">
        <f t="shared" si="159"/>
        <v>20</v>
      </c>
      <c r="D700" s="345">
        <v>20</v>
      </c>
      <c r="E700" s="345">
        <v>0</v>
      </c>
      <c r="F700" s="345">
        <v>0</v>
      </c>
      <c r="G700" s="345">
        <v>0</v>
      </c>
      <c r="H700" s="345">
        <v>0</v>
      </c>
      <c r="I700" s="345">
        <v>0</v>
      </c>
    </row>
    <row r="701" spans="1:9" s="88" customFormat="1" x14ac:dyDescent="0.2">
      <c r="A701" s="128"/>
      <c r="B701" s="29" t="s">
        <v>195</v>
      </c>
      <c r="C701" s="58">
        <f t="shared" si="159"/>
        <v>20</v>
      </c>
      <c r="D701" s="87">
        <v>20</v>
      </c>
      <c r="E701" s="72">
        <v>0</v>
      </c>
      <c r="F701" s="58">
        <v>0</v>
      </c>
      <c r="G701" s="58">
        <v>0</v>
      </c>
      <c r="H701" s="58">
        <v>0</v>
      </c>
      <c r="I701" s="58">
        <v>0</v>
      </c>
    </row>
    <row r="702" spans="1:9" s="352" customFormat="1" x14ac:dyDescent="0.2">
      <c r="A702" s="597" t="s">
        <v>37</v>
      </c>
      <c r="B702" s="350" t="s">
        <v>194</v>
      </c>
      <c r="C702" s="345">
        <f t="shared" si="159"/>
        <v>28.92</v>
      </c>
      <c r="D702" s="345">
        <v>28.92</v>
      </c>
      <c r="E702" s="345">
        <v>0</v>
      </c>
      <c r="F702" s="345">
        <v>0</v>
      </c>
      <c r="G702" s="345">
        <v>0</v>
      </c>
      <c r="H702" s="345">
        <v>0</v>
      </c>
      <c r="I702" s="345">
        <v>0</v>
      </c>
    </row>
    <row r="703" spans="1:9" s="88" customFormat="1" x14ac:dyDescent="0.2">
      <c r="A703" s="128"/>
      <c r="B703" s="29" t="s">
        <v>195</v>
      </c>
      <c r="C703" s="58">
        <f t="shared" si="159"/>
        <v>28.92</v>
      </c>
      <c r="D703" s="87">
        <v>28.92</v>
      </c>
      <c r="E703" s="72">
        <v>0</v>
      </c>
      <c r="F703" s="58">
        <v>0</v>
      </c>
      <c r="G703" s="58">
        <v>0</v>
      </c>
      <c r="H703" s="58">
        <v>0</v>
      </c>
      <c r="I703" s="58">
        <v>0</v>
      </c>
    </row>
    <row r="704" spans="1:9" s="352" customFormat="1" x14ac:dyDescent="0.2">
      <c r="A704" s="597" t="s">
        <v>38</v>
      </c>
      <c r="B704" s="350" t="s">
        <v>194</v>
      </c>
      <c r="C704" s="345">
        <f t="shared" si="159"/>
        <v>13.6</v>
      </c>
      <c r="D704" s="345">
        <v>13.6</v>
      </c>
      <c r="E704" s="345">
        <v>0</v>
      </c>
      <c r="F704" s="345">
        <v>0</v>
      </c>
      <c r="G704" s="345">
        <v>0</v>
      </c>
      <c r="H704" s="345">
        <v>0</v>
      </c>
      <c r="I704" s="345">
        <v>0</v>
      </c>
    </row>
    <row r="705" spans="1:9" s="88" customFormat="1" x14ac:dyDescent="0.2">
      <c r="A705" s="128"/>
      <c r="B705" s="29" t="s">
        <v>195</v>
      </c>
      <c r="C705" s="58">
        <f t="shared" si="159"/>
        <v>13.6</v>
      </c>
      <c r="D705" s="87">
        <v>13.6</v>
      </c>
      <c r="E705" s="72">
        <v>0</v>
      </c>
      <c r="F705" s="58">
        <v>0</v>
      </c>
      <c r="G705" s="58">
        <v>0</v>
      </c>
      <c r="H705" s="58">
        <v>0</v>
      </c>
      <c r="I705" s="58">
        <v>0</v>
      </c>
    </row>
    <row r="706" spans="1:9" s="352" customFormat="1" x14ac:dyDescent="0.2">
      <c r="A706" s="597" t="s">
        <v>39</v>
      </c>
      <c r="B706" s="350" t="s">
        <v>194</v>
      </c>
      <c r="C706" s="345">
        <f t="shared" si="159"/>
        <v>43.78</v>
      </c>
      <c r="D706" s="345">
        <v>43.78</v>
      </c>
      <c r="E706" s="345">
        <v>0</v>
      </c>
      <c r="F706" s="345">
        <v>0</v>
      </c>
      <c r="G706" s="345">
        <v>0</v>
      </c>
      <c r="H706" s="345">
        <v>0</v>
      </c>
      <c r="I706" s="345">
        <v>0</v>
      </c>
    </row>
    <row r="707" spans="1:9" s="88" customFormat="1" x14ac:dyDescent="0.2">
      <c r="A707" s="128"/>
      <c r="B707" s="29" t="s">
        <v>195</v>
      </c>
      <c r="C707" s="58">
        <f t="shared" si="159"/>
        <v>43.78</v>
      </c>
      <c r="D707" s="87">
        <v>43.78</v>
      </c>
      <c r="E707" s="72">
        <v>0</v>
      </c>
      <c r="F707" s="58">
        <v>0</v>
      </c>
      <c r="G707" s="58">
        <v>0</v>
      </c>
      <c r="H707" s="58">
        <v>0</v>
      </c>
      <c r="I707" s="58">
        <v>0</v>
      </c>
    </row>
    <row r="708" spans="1:9" s="352" customFormat="1" x14ac:dyDescent="0.2">
      <c r="A708" s="597" t="s">
        <v>40</v>
      </c>
      <c r="B708" s="350" t="s">
        <v>194</v>
      </c>
      <c r="C708" s="345">
        <f t="shared" si="159"/>
        <v>10</v>
      </c>
      <c r="D708" s="345">
        <v>10</v>
      </c>
      <c r="E708" s="345">
        <v>0</v>
      </c>
      <c r="F708" s="345">
        <v>0</v>
      </c>
      <c r="G708" s="345">
        <v>0</v>
      </c>
      <c r="H708" s="345">
        <v>0</v>
      </c>
      <c r="I708" s="345">
        <v>0</v>
      </c>
    </row>
    <row r="709" spans="1:9" s="88" customFormat="1" x14ac:dyDescent="0.2">
      <c r="A709" s="128"/>
      <c r="B709" s="29" t="s">
        <v>195</v>
      </c>
      <c r="C709" s="58">
        <f t="shared" si="159"/>
        <v>10</v>
      </c>
      <c r="D709" s="87">
        <v>10</v>
      </c>
      <c r="E709" s="72">
        <v>0</v>
      </c>
      <c r="F709" s="58">
        <v>0</v>
      </c>
      <c r="G709" s="58">
        <v>0</v>
      </c>
      <c r="H709" s="58">
        <v>0</v>
      </c>
      <c r="I709" s="58">
        <v>0</v>
      </c>
    </row>
    <row r="710" spans="1:9" s="362" customFormat="1" x14ac:dyDescent="0.2">
      <c r="A710" s="359" t="s">
        <v>186</v>
      </c>
      <c r="B710" s="360" t="s">
        <v>194</v>
      </c>
      <c r="C710" s="361">
        <f t="shared" si="159"/>
        <v>16.78</v>
      </c>
      <c r="D710" s="361">
        <v>16.78</v>
      </c>
      <c r="E710" s="361">
        <v>0</v>
      </c>
      <c r="F710" s="361">
        <v>0</v>
      </c>
      <c r="G710" s="361">
        <v>0</v>
      </c>
      <c r="H710" s="361">
        <v>0</v>
      </c>
      <c r="I710" s="361">
        <v>0</v>
      </c>
    </row>
    <row r="711" spans="1:9" s="88" customFormat="1" x14ac:dyDescent="0.2">
      <c r="A711" s="128"/>
      <c r="B711" s="29" t="s">
        <v>195</v>
      </c>
      <c r="C711" s="58">
        <f t="shared" si="159"/>
        <v>16.78</v>
      </c>
      <c r="D711" s="87">
        <v>16.78</v>
      </c>
      <c r="E711" s="72">
        <v>0</v>
      </c>
      <c r="F711" s="58">
        <v>0</v>
      </c>
      <c r="G711" s="58">
        <v>0</v>
      </c>
      <c r="H711" s="58">
        <v>0</v>
      </c>
      <c r="I711" s="58">
        <v>0</v>
      </c>
    </row>
    <row r="712" spans="1:9" s="352" customFormat="1" x14ac:dyDescent="0.2">
      <c r="A712" s="597" t="s">
        <v>322</v>
      </c>
      <c r="B712" s="350" t="s">
        <v>194</v>
      </c>
      <c r="C712" s="345">
        <f t="shared" si="159"/>
        <v>9.2799999999999994</v>
      </c>
      <c r="D712" s="345">
        <v>9.2799999999999994</v>
      </c>
      <c r="E712" s="345">
        <v>0</v>
      </c>
      <c r="F712" s="345">
        <v>0</v>
      </c>
      <c r="G712" s="345">
        <v>0</v>
      </c>
      <c r="H712" s="345">
        <v>0</v>
      </c>
      <c r="I712" s="345">
        <v>0</v>
      </c>
    </row>
    <row r="713" spans="1:9" s="88" customFormat="1" x14ac:dyDescent="0.2">
      <c r="A713" s="128"/>
      <c r="B713" s="29" t="s">
        <v>195</v>
      </c>
      <c r="C713" s="58">
        <f t="shared" si="159"/>
        <v>9.2799999999999994</v>
      </c>
      <c r="D713" s="87">
        <v>9.2799999999999994</v>
      </c>
      <c r="E713" s="72">
        <v>0</v>
      </c>
      <c r="F713" s="58">
        <v>0</v>
      </c>
      <c r="G713" s="58">
        <v>0</v>
      </c>
      <c r="H713" s="58">
        <v>0</v>
      </c>
      <c r="I713" s="58">
        <v>0</v>
      </c>
    </row>
    <row r="714" spans="1:9" s="352" customFormat="1" x14ac:dyDescent="0.2">
      <c r="A714" s="597" t="s">
        <v>41</v>
      </c>
      <c r="B714" s="350" t="s">
        <v>194</v>
      </c>
      <c r="C714" s="345">
        <f t="shared" si="159"/>
        <v>15.41</v>
      </c>
      <c r="D714" s="345">
        <v>15.41</v>
      </c>
      <c r="E714" s="345">
        <v>0</v>
      </c>
      <c r="F714" s="345">
        <v>0</v>
      </c>
      <c r="G714" s="345">
        <v>0</v>
      </c>
      <c r="H714" s="345">
        <v>0</v>
      </c>
      <c r="I714" s="345">
        <v>0</v>
      </c>
    </row>
    <row r="715" spans="1:9" s="88" customFormat="1" x14ac:dyDescent="0.2">
      <c r="A715" s="128"/>
      <c r="B715" s="29" t="s">
        <v>195</v>
      </c>
      <c r="C715" s="58">
        <f t="shared" si="159"/>
        <v>15.41</v>
      </c>
      <c r="D715" s="87">
        <v>15.41</v>
      </c>
      <c r="E715" s="72">
        <v>0</v>
      </c>
      <c r="F715" s="58">
        <v>0</v>
      </c>
      <c r="G715" s="58">
        <v>0</v>
      </c>
      <c r="H715" s="58">
        <v>0</v>
      </c>
      <c r="I715" s="58">
        <v>0</v>
      </c>
    </row>
    <row r="716" spans="1:9" s="352" customFormat="1" x14ac:dyDescent="0.2">
      <c r="A716" s="597" t="s">
        <v>32</v>
      </c>
      <c r="B716" s="350" t="s">
        <v>194</v>
      </c>
      <c r="C716" s="345">
        <f t="shared" si="159"/>
        <v>13.81</v>
      </c>
      <c r="D716" s="345">
        <v>13.81</v>
      </c>
      <c r="E716" s="345">
        <v>0</v>
      </c>
      <c r="F716" s="345">
        <v>0</v>
      </c>
      <c r="G716" s="345">
        <v>0</v>
      </c>
      <c r="H716" s="345">
        <v>0</v>
      </c>
      <c r="I716" s="345">
        <v>0</v>
      </c>
    </row>
    <row r="717" spans="1:9" s="88" customFormat="1" x14ac:dyDescent="0.2">
      <c r="A717" s="128"/>
      <c r="B717" s="29" t="s">
        <v>195</v>
      </c>
      <c r="C717" s="58">
        <f t="shared" si="159"/>
        <v>13.81</v>
      </c>
      <c r="D717" s="87">
        <v>13.81</v>
      </c>
      <c r="E717" s="72">
        <v>0</v>
      </c>
      <c r="F717" s="58">
        <v>0</v>
      </c>
      <c r="G717" s="58">
        <v>0</v>
      </c>
      <c r="H717" s="58">
        <v>0</v>
      </c>
      <c r="I717" s="58">
        <v>0</v>
      </c>
    </row>
    <row r="718" spans="1:9" s="352" customFormat="1" x14ac:dyDescent="0.2">
      <c r="A718" s="597" t="s">
        <v>29</v>
      </c>
      <c r="B718" s="350" t="s">
        <v>194</v>
      </c>
      <c r="C718" s="345">
        <f t="shared" si="159"/>
        <v>9.52</v>
      </c>
      <c r="D718" s="345">
        <v>9.52</v>
      </c>
      <c r="E718" s="345">
        <v>0</v>
      </c>
      <c r="F718" s="345">
        <v>0</v>
      </c>
      <c r="G718" s="345">
        <v>0</v>
      </c>
      <c r="H718" s="345">
        <v>0</v>
      </c>
      <c r="I718" s="345">
        <v>0</v>
      </c>
    </row>
    <row r="719" spans="1:9" s="88" customFormat="1" x14ac:dyDescent="0.2">
      <c r="A719" s="128"/>
      <c r="B719" s="29" t="s">
        <v>195</v>
      </c>
      <c r="C719" s="58">
        <f t="shared" si="159"/>
        <v>9.52</v>
      </c>
      <c r="D719" s="87">
        <v>9.52</v>
      </c>
      <c r="E719" s="72">
        <v>0</v>
      </c>
      <c r="F719" s="58">
        <v>0</v>
      </c>
      <c r="G719" s="58">
        <v>0</v>
      </c>
      <c r="H719" s="58">
        <v>0</v>
      </c>
      <c r="I719" s="58">
        <v>0</v>
      </c>
    </row>
    <row r="720" spans="1:9" s="352" customFormat="1" x14ac:dyDescent="0.2">
      <c r="A720" s="597" t="s">
        <v>42</v>
      </c>
      <c r="B720" s="350" t="s">
        <v>194</v>
      </c>
      <c r="C720" s="345">
        <f t="shared" si="159"/>
        <v>10.58</v>
      </c>
      <c r="D720" s="345">
        <v>10.58</v>
      </c>
      <c r="E720" s="345">
        <v>0</v>
      </c>
      <c r="F720" s="345">
        <v>0</v>
      </c>
      <c r="G720" s="345">
        <v>0</v>
      </c>
      <c r="H720" s="345">
        <v>0</v>
      </c>
      <c r="I720" s="345">
        <v>0</v>
      </c>
    </row>
    <row r="721" spans="1:9" s="88" customFormat="1" x14ac:dyDescent="0.2">
      <c r="A721" s="128"/>
      <c r="B721" s="29" t="s">
        <v>195</v>
      </c>
      <c r="C721" s="58">
        <f t="shared" si="159"/>
        <v>10.58</v>
      </c>
      <c r="D721" s="87">
        <v>10.58</v>
      </c>
      <c r="E721" s="72">
        <v>0</v>
      </c>
      <c r="F721" s="58">
        <v>0</v>
      </c>
      <c r="G721" s="58">
        <v>0</v>
      </c>
      <c r="H721" s="58">
        <v>0</v>
      </c>
      <c r="I721" s="58">
        <v>0</v>
      </c>
    </row>
    <row r="722" spans="1:9" s="352" customFormat="1" x14ac:dyDescent="0.2">
      <c r="A722" s="597" t="s">
        <v>43</v>
      </c>
      <c r="B722" s="350" t="s">
        <v>194</v>
      </c>
      <c r="C722" s="345">
        <f t="shared" si="159"/>
        <v>7.12</v>
      </c>
      <c r="D722" s="345">
        <v>7.12</v>
      </c>
      <c r="E722" s="345">
        <v>0</v>
      </c>
      <c r="F722" s="345">
        <v>0</v>
      </c>
      <c r="G722" s="345">
        <v>0</v>
      </c>
      <c r="H722" s="345">
        <v>0</v>
      </c>
      <c r="I722" s="345">
        <v>0</v>
      </c>
    </row>
    <row r="723" spans="1:9" s="88" customFormat="1" x14ac:dyDescent="0.2">
      <c r="A723" s="128"/>
      <c r="B723" s="29" t="s">
        <v>195</v>
      </c>
      <c r="C723" s="58">
        <f t="shared" si="159"/>
        <v>7.12</v>
      </c>
      <c r="D723" s="87">
        <v>7.12</v>
      </c>
      <c r="E723" s="72">
        <v>0</v>
      </c>
      <c r="F723" s="58">
        <v>0</v>
      </c>
      <c r="G723" s="58">
        <v>0</v>
      </c>
      <c r="H723" s="58">
        <v>0</v>
      </c>
      <c r="I723" s="58">
        <v>0</v>
      </c>
    </row>
    <row r="724" spans="1:9" s="352" customFormat="1" x14ac:dyDescent="0.2">
      <c r="A724" s="597" t="s">
        <v>44</v>
      </c>
      <c r="B724" s="350" t="s">
        <v>194</v>
      </c>
      <c r="C724" s="345">
        <f t="shared" si="159"/>
        <v>30.34</v>
      </c>
      <c r="D724" s="345">
        <v>30.34</v>
      </c>
      <c r="E724" s="345">
        <v>0</v>
      </c>
      <c r="F724" s="345">
        <v>0</v>
      </c>
      <c r="G724" s="345">
        <v>0</v>
      </c>
      <c r="H724" s="345">
        <v>0</v>
      </c>
      <c r="I724" s="345">
        <v>0</v>
      </c>
    </row>
    <row r="725" spans="1:9" s="88" customFormat="1" x14ac:dyDescent="0.2">
      <c r="A725" s="128"/>
      <c r="B725" s="29" t="s">
        <v>195</v>
      </c>
      <c r="C725" s="58">
        <f t="shared" si="159"/>
        <v>30.34</v>
      </c>
      <c r="D725" s="87">
        <v>30.34</v>
      </c>
      <c r="E725" s="72">
        <v>0</v>
      </c>
      <c r="F725" s="58">
        <v>0</v>
      </c>
      <c r="G725" s="58">
        <v>0</v>
      </c>
      <c r="H725" s="58">
        <v>0</v>
      </c>
      <c r="I725" s="58">
        <v>0</v>
      </c>
    </row>
    <row r="726" spans="1:9" s="352" customFormat="1" x14ac:dyDescent="0.2">
      <c r="A726" s="597" t="s">
        <v>324</v>
      </c>
      <c r="B726" s="350" t="s">
        <v>194</v>
      </c>
      <c r="C726" s="345">
        <f t="shared" si="159"/>
        <v>15.74</v>
      </c>
      <c r="D726" s="345">
        <v>15.74</v>
      </c>
      <c r="E726" s="345">
        <v>0</v>
      </c>
      <c r="F726" s="345">
        <v>0</v>
      </c>
      <c r="G726" s="345">
        <v>0</v>
      </c>
      <c r="H726" s="345">
        <v>0</v>
      </c>
      <c r="I726" s="345">
        <v>0</v>
      </c>
    </row>
    <row r="727" spans="1:9" s="88" customFormat="1" x14ac:dyDescent="0.2">
      <c r="A727" s="128"/>
      <c r="B727" s="29" t="s">
        <v>195</v>
      </c>
      <c r="C727" s="58">
        <f t="shared" si="159"/>
        <v>15.74</v>
      </c>
      <c r="D727" s="87">
        <v>15.74</v>
      </c>
      <c r="E727" s="72">
        <v>0</v>
      </c>
      <c r="F727" s="58">
        <v>0</v>
      </c>
      <c r="G727" s="58">
        <v>0</v>
      </c>
      <c r="H727" s="58">
        <v>0</v>
      </c>
      <c r="I727" s="58">
        <v>0</v>
      </c>
    </row>
    <row r="728" spans="1:9" s="352" customFormat="1" x14ac:dyDescent="0.2">
      <c r="A728" s="597" t="s">
        <v>45</v>
      </c>
      <c r="B728" s="350" t="s">
        <v>194</v>
      </c>
      <c r="C728" s="345">
        <f t="shared" si="159"/>
        <v>15.71</v>
      </c>
      <c r="D728" s="345">
        <v>15.71</v>
      </c>
      <c r="E728" s="345">
        <v>0</v>
      </c>
      <c r="F728" s="345">
        <v>0</v>
      </c>
      <c r="G728" s="345">
        <v>0</v>
      </c>
      <c r="H728" s="345">
        <v>0</v>
      </c>
      <c r="I728" s="345">
        <v>0</v>
      </c>
    </row>
    <row r="729" spans="1:9" s="88" customFormat="1" x14ac:dyDescent="0.2">
      <c r="A729" s="128"/>
      <c r="B729" s="29" t="s">
        <v>195</v>
      </c>
      <c r="C729" s="58">
        <f t="shared" si="159"/>
        <v>15.71</v>
      </c>
      <c r="D729" s="87">
        <v>15.71</v>
      </c>
      <c r="E729" s="72">
        <v>0</v>
      </c>
      <c r="F729" s="58">
        <v>0</v>
      </c>
      <c r="G729" s="58">
        <v>0</v>
      </c>
      <c r="H729" s="58">
        <v>0</v>
      </c>
      <c r="I729" s="58">
        <v>0</v>
      </c>
    </row>
    <row r="730" spans="1:9" s="352" customFormat="1" ht="25.5" x14ac:dyDescent="0.2">
      <c r="A730" s="597" t="s">
        <v>46</v>
      </c>
      <c r="B730" s="350" t="s">
        <v>194</v>
      </c>
      <c r="C730" s="345">
        <f t="shared" si="159"/>
        <v>29.75</v>
      </c>
      <c r="D730" s="345">
        <v>29.75</v>
      </c>
      <c r="E730" s="345">
        <v>0</v>
      </c>
      <c r="F730" s="345">
        <v>0</v>
      </c>
      <c r="G730" s="345">
        <v>0</v>
      </c>
      <c r="H730" s="345">
        <v>0</v>
      </c>
      <c r="I730" s="345">
        <v>0</v>
      </c>
    </row>
    <row r="731" spans="1:9" s="88" customFormat="1" x14ac:dyDescent="0.2">
      <c r="A731" s="128"/>
      <c r="B731" s="29" t="s">
        <v>195</v>
      </c>
      <c r="C731" s="58">
        <f t="shared" si="159"/>
        <v>29.75</v>
      </c>
      <c r="D731" s="87">
        <v>29.75</v>
      </c>
      <c r="E731" s="72">
        <v>0</v>
      </c>
      <c r="F731" s="58">
        <v>0</v>
      </c>
      <c r="G731" s="58">
        <v>0</v>
      </c>
      <c r="H731" s="58">
        <v>0</v>
      </c>
      <c r="I731" s="58">
        <v>0</v>
      </c>
    </row>
    <row r="732" spans="1:9" s="352" customFormat="1" x14ac:dyDescent="0.2">
      <c r="A732" s="597" t="s">
        <v>47</v>
      </c>
      <c r="B732" s="350" t="s">
        <v>194</v>
      </c>
      <c r="C732" s="345">
        <f t="shared" si="159"/>
        <v>11.66</v>
      </c>
      <c r="D732" s="345">
        <v>11.66</v>
      </c>
      <c r="E732" s="345">
        <v>0</v>
      </c>
      <c r="F732" s="345">
        <v>0</v>
      </c>
      <c r="G732" s="345">
        <v>0</v>
      </c>
      <c r="H732" s="345">
        <v>0</v>
      </c>
      <c r="I732" s="345">
        <v>0</v>
      </c>
    </row>
    <row r="733" spans="1:9" s="88" customFormat="1" x14ac:dyDescent="0.2">
      <c r="A733" s="128"/>
      <c r="B733" s="29" t="s">
        <v>195</v>
      </c>
      <c r="C733" s="58">
        <f t="shared" si="159"/>
        <v>11.66</v>
      </c>
      <c r="D733" s="87">
        <v>11.66</v>
      </c>
      <c r="E733" s="72">
        <v>0</v>
      </c>
      <c r="F733" s="58">
        <v>0</v>
      </c>
      <c r="G733" s="58">
        <v>0</v>
      </c>
      <c r="H733" s="58">
        <v>0</v>
      </c>
      <c r="I733" s="58">
        <v>0</v>
      </c>
    </row>
    <row r="734" spans="1:9" s="352" customFormat="1" x14ac:dyDescent="0.2">
      <c r="A734" s="597" t="s">
        <v>48</v>
      </c>
      <c r="B734" s="350" t="s">
        <v>194</v>
      </c>
      <c r="C734" s="345">
        <f t="shared" si="159"/>
        <v>7</v>
      </c>
      <c r="D734" s="345">
        <v>7</v>
      </c>
      <c r="E734" s="345">
        <v>0</v>
      </c>
      <c r="F734" s="345">
        <v>0</v>
      </c>
      <c r="G734" s="345">
        <v>0</v>
      </c>
      <c r="H734" s="345">
        <v>0</v>
      </c>
      <c r="I734" s="345">
        <v>0</v>
      </c>
    </row>
    <row r="735" spans="1:9" s="88" customFormat="1" x14ac:dyDescent="0.2">
      <c r="A735" s="128"/>
      <c r="B735" s="29" t="s">
        <v>195</v>
      </c>
      <c r="C735" s="58">
        <f t="shared" si="159"/>
        <v>7</v>
      </c>
      <c r="D735" s="87">
        <v>7</v>
      </c>
      <c r="E735" s="72">
        <v>0</v>
      </c>
      <c r="F735" s="58">
        <v>0</v>
      </c>
      <c r="G735" s="58">
        <v>0</v>
      </c>
      <c r="H735" s="58">
        <v>0</v>
      </c>
      <c r="I735" s="58">
        <v>0</v>
      </c>
    </row>
    <row r="736" spans="1:9" s="352" customFormat="1" x14ac:dyDescent="0.2">
      <c r="A736" s="597" t="s">
        <v>49</v>
      </c>
      <c r="B736" s="350" t="s">
        <v>194</v>
      </c>
      <c r="C736" s="345">
        <f t="shared" si="159"/>
        <v>9.23</v>
      </c>
      <c r="D736" s="345">
        <v>9.23</v>
      </c>
      <c r="E736" s="345">
        <v>0</v>
      </c>
      <c r="F736" s="345">
        <v>0</v>
      </c>
      <c r="G736" s="345">
        <v>0</v>
      </c>
      <c r="H736" s="345">
        <v>0</v>
      </c>
      <c r="I736" s="345">
        <v>0</v>
      </c>
    </row>
    <row r="737" spans="1:9" s="88" customFormat="1" x14ac:dyDescent="0.2">
      <c r="A737" s="128"/>
      <c r="B737" s="29" t="s">
        <v>195</v>
      </c>
      <c r="C737" s="58">
        <f t="shared" si="159"/>
        <v>9.23</v>
      </c>
      <c r="D737" s="87">
        <v>9.23</v>
      </c>
      <c r="E737" s="72">
        <v>0</v>
      </c>
      <c r="F737" s="58">
        <v>0</v>
      </c>
      <c r="G737" s="58">
        <v>0</v>
      </c>
      <c r="H737" s="58">
        <v>0</v>
      </c>
      <c r="I737" s="58">
        <v>0</v>
      </c>
    </row>
    <row r="738" spans="1:9" s="352" customFormat="1" x14ac:dyDescent="0.2">
      <c r="A738" s="597" t="s">
        <v>50</v>
      </c>
      <c r="B738" s="350" t="s">
        <v>194</v>
      </c>
      <c r="C738" s="345">
        <f t="shared" si="159"/>
        <v>12</v>
      </c>
      <c r="D738" s="345">
        <v>12</v>
      </c>
      <c r="E738" s="345">
        <v>0</v>
      </c>
      <c r="F738" s="345">
        <v>0</v>
      </c>
      <c r="G738" s="345">
        <v>0</v>
      </c>
      <c r="H738" s="345">
        <v>0</v>
      </c>
      <c r="I738" s="345">
        <v>0</v>
      </c>
    </row>
    <row r="739" spans="1:9" s="88" customFormat="1" x14ac:dyDescent="0.2">
      <c r="A739" s="128"/>
      <c r="B739" s="29" t="s">
        <v>195</v>
      </c>
      <c r="C739" s="58">
        <f t="shared" si="159"/>
        <v>12</v>
      </c>
      <c r="D739" s="87">
        <v>12</v>
      </c>
      <c r="E739" s="72">
        <v>0</v>
      </c>
      <c r="F739" s="58">
        <v>0</v>
      </c>
      <c r="G739" s="58">
        <v>0</v>
      </c>
      <c r="H739" s="58">
        <v>0</v>
      </c>
      <c r="I739" s="58">
        <v>0</v>
      </c>
    </row>
    <row r="740" spans="1:9" s="352" customFormat="1" x14ac:dyDescent="0.2">
      <c r="A740" s="597" t="s">
        <v>51</v>
      </c>
      <c r="B740" s="350" t="s">
        <v>194</v>
      </c>
      <c r="C740" s="345">
        <f t="shared" si="159"/>
        <v>29.75</v>
      </c>
      <c r="D740" s="345">
        <v>29.75</v>
      </c>
      <c r="E740" s="345">
        <v>0</v>
      </c>
      <c r="F740" s="345">
        <v>0</v>
      </c>
      <c r="G740" s="345">
        <v>0</v>
      </c>
      <c r="H740" s="345">
        <v>0</v>
      </c>
      <c r="I740" s="345">
        <v>0</v>
      </c>
    </row>
    <row r="741" spans="1:9" s="88" customFormat="1" x14ac:dyDescent="0.2">
      <c r="A741" s="128"/>
      <c r="B741" s="29" t="s">
        <v>195</v>
      </c>
      <c r="C741" s="58">
        <f t="shared" si="159"/>
        <v>29.75</v>
      </c>
      <c r="D741" s="87">
        <v>29.75</v>
      </c>
      <c r="E741" s="72">
        <v>0</v>
      </c>
      <c r="F741" s="58">
        <v>0</v>
      </c>
      <c r="G741" s="58">
        <v>0</v>
      </c>
      <c r="H741" s="58">
        <v>0</v>
      </c>
      <c r="I741" s="58">
        <v>0</v>
      </c>
    </row>
    <row r="742" spans="1:9" s="352" customFormat="1" x14ac:dyDescent="0.2">
      <c r="A742" s="597" t="s">
        <v>52</v>
      </c>
      <c r="B742" s="350" t="s">
        <v>194</v>
      </c>
      <c r="C742" s="345">
        <f t="shared" si="159"/>
        <v>97</v>
      </c>
      <c r="D742" s="345">
        <v>97</v>
      </c>
      <c r="E742" s="345">
        <v>0</v>
      </c>
      <c r="F742" s="345">
        <v>0</v>
      </c>
      <c r="G742" s="345">
        <v>0</v>
      </c>
      <c r="H742" s="345">
        <v>0</v>
      </c>
      <c r="I742" s="345">
        <v>0</v>
      </c>
    </row>
    <row r="743" spans="1:9" s="88" customFormat="1" x14ac:dyDescent="0.2">
      <c r="A743" s="128"/>
      <c r="B743" s="29" t="s">
        <v>195</v>
      </c>
      <c r="C743" s="58">
        <f t="shared" si="159"/>
        <v>97</v>
      </c>
      <c r="D743" s="87">
        <v>97</v>
      </c>
      <c r="E743" s="72">
        <v>0</v>
      </c>
      <c r="F743" s="58">
        <v>0</v>
      </c>
      <c r="G743" s="58">
        <v>0</v>
      </c>
      <c r="H743" s="58">
        <v>0</v>
      </c>
      <c r="I743" s="58">
        <v>0</v>
      </c>
    </row>
    <row r="744" spans="1:9" s="352" customFormat="1" x14ac:dyDescent="0.2">
      <c r="A744" s="597" t="s">
        <v>53</v>
      </c>
      <c r="B744" s="350" t="s">
        <v>194</v>
      </c>
      <c r="C744" s="345">
        <f t="shared" si="159"/>
        <v>5</v>
      </c>
      <c r="D744" s="345">
        <v>5</v>
      </c>
      <c r="E744" s="345">
        <v>0</v>
      </c>
      <c r="F744" s="345">
        <v>0</v>
      </c>
      <c r="G744" s="345">
        <v>0</v>
      </c>
      <c r="H744" s="345">
        <v>0</v>
      </c>
      <c r="I744" s="345">
        <v>0</v>
      </c>
    </row>
    <row r="745" spans="1:9" s="88" customFormat="1" x14ac:dyDescent="0.2">
      <c r="A745" s="128"/>
      <c r="B745" s="29" t="s">
        <v>195</v>
      </c>
      <c r="C745" s="58">
        <f t="shared" si="159"/>
        <v>5</v>
      </c>
      <c r="D745" s="87">
        <v>5</v>
      </c>
      <c r="E745" s="72">
        <v>0</v>
      </c>
      <c r="F745" s="58">
        <v>0</v>
      </c>
      <c r="G745" s="58">
        <v>0</v>
      </c>
      <c r="H745" s="58">
        <v>0</v>
      </c>
      <c r="I745" s="58">
        <v>0</v>
      </c>
    </row>
    <row r="746" spans="1:9" s="352" customFormat="1" x14ac:dyDescent="0.2">
      <c r="A746" s="597" t="s">
        <v>430</v>
      </c>
      <c r="B746" s="350" t="s">
        <v>194</v>
      </c>
      <c r="C746" s="345">
        <f t="shared" si="159"/>
        <v>12.56</v>
      </c>
      <c r="D746" s="345">
        <v>12.56</v>
      </c>
      <c r="E746" s="345">
        <v>0</v>
      </c>
      <c r="F746" s="345">
        <v>0</v>
      </c>
      <c r="G746" s="345">
        <v>0</v>
      </c>
      <c r="H746" s="345">
        <v>0</v>
      </c>
      <c r="I746" s="345">
        <v>0</v>
      </c>
    </row>
    <row r="747" spans="1:9" s="88" customFormat="1" x14ac:dyDescent="0.2">
      <c r="A747" s="128"/>
      <c r="B747" s="29" t="s">
        <v>195</v>
      </c>
      <c r="C747" s="58">
        <f t="shared" si="159"/>
        <v>12.56</v>
      </c>
      <c r="D747" s="87">
        <v>12.56</v>
      </c>
      <c r="E747" s="72">
        <v>0</v>
      </c>
      <c r="F747" s="58">
        <v>0</v>
      </c>
      <c r="G747" s="58">
        <v>0</v>
      </c>
      <c r="H747" s="58">
        <v>0</v>
      </c>
      <c r="I747" s="58">
        <v>0</v>
      </c>
    </row>
    <row r="748" spans="1:9" s="352" customFormat="1" x14ac:dyDescent="0.2">
      <c r="A748" s="597" t="s">
        <v>54</v>
      </c>
      <c r="B748" s="350" t="s">
        <v>194</v>
      </c>
      <c r="C748" s="345">
        <f t="shared" si="159"/>
        <v>60</v>
      </c>
      <c r="D748" s="345">
        <v>60</v>
      </c>
      <c r="E748" s="345">
        <v>0</v>
      </c>
      <c r="F748" s="345">
        <v>0</v>
      </c>
      <c r="G748" s="345">
        <v>0</v>
      </c>
      <c r="H748" s="345">
        <v>0</v>
      </c>
      <c r="I748" s="345">
        <v>0</v>
      </c>
    </row>
    <row r="749" spans="1:9" s="88" customFormat="1" x14ac:dyDescent="0.2">
      <c r="A749" s="128"/>
      <c r="B749" s="29" t="s">
        <v>195</v>
      </c>
      <c r="C749" s="58">
        <f t="shared" si="159"/>
        <v>60</v>
      </c>
      <c r="D749" s="87">
        <v>60</v>
      </c>
      <c r="E749" s="72">
        <v>0</v>
      </c>
      <c r="F749" s="58">
        <v>0</v>
      </c>
      <c r="G749" s="58">
        <v>0</v>
      </c>
      <c r="H749" s="58">
        <v>0</v>
      </c>
      <c r="I749" s="58">
        <v>0</v>
      </c>
    </row>
    <row r="750" spans="1:9" s="352" customFormat="1" x14ac:dyDescent="0.2">
      <c r="A750" s="597" t="s">
        <v>55</v>
      </c>
      <c r="B750" s="350" t="s">
        <v>194</v>
      </c>
      <c r="C750" s="345">
        <f t="shared" si="159"/>
        <v>24.87</v>
      </c>
      <c r="D750" s="345">
        <v>24.87</v>
      </c>
      <c r="E750" s="345">
        <v>0</v>
      </c>
      <c r="F750" s="345">
        <v>0</v>
      </c>
      <c r="G750" s="345">
        <v>0</v>
      </c>
      <c r="H750" s="345">
        <v>0</v>
      </c>
      <c r="I750" s="345">
        <v>0</v>
      </c>
    </row>
    <row r="751" spans="1:9" s="88" customFormat="1" x14ac:dyDescent="0.2">
      <c r="A751" s="128"/>
      <c r="B751" s="29" t="s">
        <v>195</v>
      </c>
      <c r="C751" s="58">
        <f t="shared" si="159"/>
        <v>24.87</v>
      </c>
      <c r="D751" s="87">
        <v>24.87</v>
      </c>
      <c r="E751" s="72">
        <v>0</v>
      </c>
      <c r="F751" s="58">
        <v>0</v>
      </c>
      <c r="G751" s="58">
        <v>0</v>
      </c>
      <c r="H751" s="58">
        <v>0</v>
      </c>
      <c r="I751" s="58">
        <v>0</v>
      </c>
    </row>
    <row r="752" spans="1:9" s="352" customFormat="1" x14ac:dyDescent="0.2">
      <c r="A752" s="597" t="s">
        <v>56</v>
      </c>
      <c r="B752" s="350" t="s">
        <v>194</v>
      </c>
      <c r="C752" s="345">
        <f t="shared" si="159"/>
        <v>36.89</v>
      </c>
      <c r="D752" s="345">
        <v>36.89</v>
      </c>
      <c r="E752" s="345">
        <v>0</v>
      </c>
      <c r="F752" s="345">
        <v>0</v>
      </c>
      <c r="G752" s="345">
        <v>0</v>
      </c>
      <c r="H752" s="345">
        <v>0</v>
      </c>
      <c r="I752" s="345">
        <v>0</v>
      </c>
    </row>
    <row r="753" spans="1:9" s="88" customFormat="1" x14ac:dyDescent="0.2">
      <c r="A753" s="128"/>
      <c r="B753" s="29" t="s">
        <v>195</v>
      </c>
      <c r="C753" s="58">
        <f t="shared" si="159"/>
        <v>36.89</v>
      </c>
      <c r="D753" s="87">
        <v>36.89</v>
      </c>
      <c r="E753" s="72">
        <v>0</v>
      </c>
      <c r="F753" s="58">
        <v>0</v>
      </c>
      <c r="G753" s="58">
        <v>0</v>
      </c>
      <c r="H753" s="58">
        <v>0</v>
      </c>
      <c r="I753" s="58">
        <v>0</v>
      </c>
    </row>
    <row r="754" spans="1:9" s="352" customFormat="1" x14ac:dyDescent="0.2">
      <c r="A754" s="597" t="s">
        <v>57</v>
      </c>
      <c r="B754" s="350" t="s">
        <v>194</v>
      </c>
      <c r="C754" s="345">
        <f t="shared" si="159"/>
        <v>218</v>
      </c>
      <c r="D754" s="345">
        <v>218</v>
      </c>
      <c r="E754" s="345">
        <v>0</v>
      </c>
      <c r="F754" s="345">
        <v>0</v>
      </c>
      <c r="G754" s="345">
        <v>0</v>
      </c>
      <c r="H754" s="345">
        <v>0</v>
      </c>
      <c r="I754" s="345">
        <v>0</v>
      </c>
    </row>
    <row r="755" spans="1:9" s="88" customFormat="1" x14ac:dyDescent="0.2">
      <c r="A755" s="128"/>
      <c r="B755" s="29" t="s">
        <v>195</v>
      </c>
      <c r="C755" s="58">
        <f t="shared" si="159"/>
        <v>218</v>
      </c>
      <c r="D755" s="87">
        <v>218</v>
      </c>
      <c r="E755" s="72">
        <v>0</v>
      </c>
      <c r="F755" s="58">
        <v>0</v>
      </c>
      <c r="G755" s="58">
        <v>0</v>
      </c>
      <c r="H755" s="58">
        <v>0</v>
      </c>
      <c r="I755" s="58">
        <v>0</v>
      </c>
    </row>
    <row r="756" spans="1:9" s="362" customFormat="1" x14ac:dyDescent="0.2">
      <c r="A756" s="359" t="s">
        <v>58</v>
      </c>
      <c r="B756" s="360" t="s">
        <v>194</v>
      </c>
      <c r="C756" s="361">
        <f t="shared" si="159"/>
        <v>40</v>
      </c>
      <c r="D756" s="361">
        <v>40</v>
      </c>
      <c r="E756" s="361">
        <v>0</v>
      </c>
      <c r="F756" s="361">
        <v>0</v>
      </c>
      <c r="G756" s="361">
        <v>0</v>
      </c>
      <c r="H756" s="361">
        <v>0</v>
      </c>
      <c r="I756" s="361">
        <v>0</v>
      </c>
    </row>
    <row r="757" spans="1:9" s="88" customFormat="1" x14ac:dyDescent="0.2">
      <c r="A757" s="128"/>
      <c r="B757" s="29" t="s">
        <v>195</v>
      </c>
      <c r="C757" s="58">
        <f t="shared" si="159"/>
        <v>40</v>
      </c>
      <c r="D757" s="87">
        <v>40</v>
      </c>
      <c r="E757" s="72">
        <v>0</v>
      </c>
      <c r="F757" s="58">
        <v>0</v>
      </c>
      <c r="G757" s="58">
        <v>0</v>
      </c>
      <c r="H757" s="58">
        <v>0</v>
      </c>
      <c r="I757" s="58">
        <v>0</v>
      </c>
    </row>
    <row r="758" spans="1:9" s="352" customFormat="1" x14ac:dyDescent="0.2">
      <c r="A758" s="597" t="s">
        <v>59</v>
      </c>
      <c r="B758" s="350" t="s">
        <v>194</v>
      </c>
      <c r="C758" s="345">
        <f t="shared" si="159"/>
        <v>9.52</v>
      </c>
      <c r="D758" s="345">
        <v>9.52</v>
      </c>
      <c r="E758" s="345">
        <v>0</v>
      </c>
      <c r="F758" s="345">
        <v>0</v>
      </c>
      <c r="G758" s="345">
        <v>0</v>
      </c>
      <c r="H758" s="345">
        <v>0</v>
      </c>
      <c r="I758" s="345">
        <v>0</v>
      </c>
    </row>
    <row r="759" spans="1:9" s="88" customFormat="1" x14ac:dyDescent="0.2">
      <c r="A759" s="128"/>
      <c r="B759" s="29" t="s">
        <v>195</v>
      </c>
      <c r="C759" s="58">
        <f t="shared" si="159"/>
        <v>9.52</v>
      </c>
      <c r="D759" s="87">
        <v>9.52</v>
      </c>
      <c r="E759" s="72">
        <v>0</v>
      </c>
      <c r="F759" s="58">
        <v>0</v>
      </c>
      <c r="G759" s="58">
        <v>0</v>
      </c>
      <c r="H759" s="58">
        <v>0</v>
      </c>
      <c r="I759" s="58">
        <v>0</v>
      </c>
    </row>
    <row r="760" spans="1:9" s="352" customFormat="1" x14ac:dyDescent="0.2">
      <c r="A760" s="597" t="s">
        <v>60</v>
      </c>
      <c r="B760" s="350" t="s">
        <v>194</v>
      </c>
      <c r="C760" s="345">
        <f t="shared" si="159"/>
        <v>62</v>
      </c>
      <c r="D760" s="345">
        <v>62</v>
      </c>
      <c r="E760" s="345">
        <v>0</v>
      </c>
      <c r="F760" s="345">
        <v>0</v>
      </c>
      <c r="G760" s="345">
        <v>0</v>
      </c>
      <c r="H760" s="345">
        <v>0</v>
      </c>
      <c r="I760" s="345">
        <v>0</v>
      </c>
    </row>
    <row r="761" spans="1:9" s="88" customFormat="1" x14ac:dyDescent="0.2">
      <c r="A761" s="128"/>
      <c r="B761" s="29" t="s">
        <v>195</v>
      </c>
      <c r="C761" s="58">
        <f t="shared" si="159"/>
        <v>62</v>
      </c>
      <c r="D761" s="87">
        <v>62</v>
      </c>
      <c r="E761" s="72">
        <v>0</v>
      </c>
      <c r="F761" s="58">
        <v>0</v>
      </c>
      <c r="G761" s="58">
        <v>0</v>
      </c>
      <c r="H761" s="58">
        <v>0</v>
      </c>
      <c r="I761" s="58">
        <v>0</v>
      </c>
    </row>
    <row r="762" spans="1:9" s="352" customFormat="1" x14ac:dyDescent="0.2">
      <c r="A762" s="597" t="s">
        <v>61</v>
      </c>
      <c r="B762" s="350" t="s">
        <v>194</v>
      </c>
      <c r="C762" s="345">
        <f t="shared" ref="C762:C851" si="160">D762+E762+F762+G762+H762+I762</f>
        <v>23.98</v>
      </c>
      <c r="D762" s="345">
        <v>23.98</v>
      </c>
      <c r="E762" s="345">
        <v>0</v>
      </c>
      <c r="F762" s="345">
        <v>0</v>
      </c>
      <c r="G762" s="345">
        <v>0</v>
      </c>
      <c r="H762" s="345">
        <v>0</v>
      </c>
      <c r="I762" s="345">
        <v>0</v>
      </c>
    </row>
    <row r="763" spans="1:9" s="88" customFormat="1" x14ac:dyDescent="0.2">
      <c r="A763" s="128"/>
      <c r="B763" s="29" t="s">
        <v>195</v>
      </c>
      <c r="C763" s="58">
        <f t="shared" si="160"/>
        <v>23.98</v>
      </c>
      <c r="D763" s="87">
        <v>23.98</v>
      </c>
      <c r="E763" s="72">
        <v>0</v>
      </c>
      <c r="F763" s="58">
        <v>0</v>
      </c>
      <c r="G763" s="58">
        <v>0</v>
      </c>
      <c r="H763" s="58">
        <v>0</v>
      </c>
      <c r="I763" s="58">
        <v>0</v>
      </c>
    </row>
    <row r="764" spans="1:9" s="352" customFormat="1" x14ac:dyDescent="0.2">
      <c r="A764" s="597" t="s">
        <v>62</v>
      </c>
      <c r="B764" s="350" t="s">
        <v>194</v>
      </c>
      <c r="C764" s="345">
        <f t="shared" si="160"/>
        <v>25</v>
      </c>
      <c r="D764" s="345">
        <v>25</v>
      </c>
      <c r="E764" s="345">
        <v>0</v>
      </c>
      <c r="F764" s="345">
        <v>0</v>
      </c>
      <c r="G764" s="345">
        <v>0</v>
      </c>
      <c r="H764" s="345">
        <v>0</v>
      </c>
      <c r="I764" s="345">
        <v>0</v>
      </c>
    </row>
    <row r="765" spans="1:9" s="88" customFormat="1" x14ac:dyDescent="0.2">
      <c r="A765" s="128"/>
      <c r="B765" s="29" t="s">
        <v>195</v>
      </c>
      <c r="C765" s="58">
        <f t="shared" si="160"/>
        <v>25</v>
      </c>
      <c r="D765" s="87">
        <v>25</v>
      </c>
      <c r="E765" s="72">
        <v>0</v>
      </c>
      <c r="F765" s="58">
        <v>0</v>
      </c>
      <c r="G765" s="58">
        <v>0</v>
      </c>
      <c r="H765" s="58">
        <v>0</v>
      </c>
      <c r="I765" s="58">
        <v>0</v>
      </c>
    </row>
    <row r="766" spans="1:9" s="352" customFormat="1" x14ac:dyDescent="0.2">
      <c r="A766" s="597" t="s">
        <v>63</v>
      </c>
      <c r="B766" s="350" t="s">
        <v>194</v>
      </c>
      <c r="C766" s="345">
        <f t="shared" si="160"/>
        <v>87.46</v>
      </c>
      <c r="D766" s="345">
        <v>87.46</v>
      </c>
      <c r="E766" s="345">
        <v>0</v>
      </c>
      <c r="F766" s="345">
        <v>0</v>
      </c>
      <c r="G766" s="345">
        <v>0</v>
      </c>
      <c r="H766" s="345">
        <v>0</v>
      </c>
      <c r="I766" s="345">
        <v>0</v>
      </c>
    </row>
    <row r="767" spans="1:9" s="88" customFormat="1" x14ac:dyDescent="0.2">
      <c r="A767" s="128"/>
      <c r="B767" s="29" t="s">
        <v>195</v>
      </c>
      <c r="C767" s="58">
        <f t="shared" si="160"/>
        <v>87.46</v>
      </c>
      <c r="D767" s="87">
        <v>87.46</v>
      </c>
      <c r="E767" s="72">
        <v>0</v>
      </c>
      <c r="F767" s="58">
        <v>0</v>
      </c>
      <c r="G767" s="58">
        <v>0</v>
      </c>
      <c r="H767" s="58">
        <v>0</v>
      </c>
      <c r="I767" s="58">
        <v>0</v>
      </c>
    </row>
    <row r="768" spans="1:9" s="352" customFormat="1" x14ac:dyDescent="0.2">
      <c r="A768" s="440" t="s">
        <v>64</v>
      </c>
      <c r="B768" s="412" t="s">
        <v>194</v>
      </c>
      <c r="C768" s="345">
        <f t="shared" si="160"/>
        <v>24.75</v>
      </c>
      <c r="D768" s="345">
        <v>24.75</v>
      </c>
      <c r="E768" s="345">
        <v>0</v>
      </c>
      <c r="F768" s="345">
        <v>0</v>
      </c>
      <c r="G768" s="345">
        <v>0</v>
      </c>
      <c r="H768" s="345">
        <v>0</v>
      </c>
      <c r="I768" s="345">
        <v>0</v>
      </c>
    </row>
    <row r="769" spans="1:9" s="88" customFormat="1" x14ac:dyDescent="0.2">
      <c r="A769" s="114"/>
      <c r="B769" s="32" t="s">
        <v>195</v>
      </c>
      <c r="C769" s="58">
        <f t="shared" si="160"/>
        <v>24.75</v>
      </c>
      <c r="D769" s="87">
        <v>24.75</v>
      </c>
      <c r="E769" s="72">
        <v>0</v>
      </c>
      <c r="F769" s="58">
        <v>0</v>
      </c>
      <c r="G769" s="58">
        <v>0</v>
      </c>
      <c r="H769" s="58">
        <v>0</v>
      </c>
      <c r="I769" s="58">
        <v>0</v>
      </c>
    </row>
    <row r="770" spans="1:9" s="352" customFormat="1" x14ac:dyDescent="0.2">
      <c r="A770" s="597" t="s">
        <v>384</v>
      </c>
      <c r="B770" s="350" t="s">
        <v>194</v>
      </c>
      <c r="C770" s="345">
        <f t="shared" si="160"/>
        <v>20</v>
      </c>
      <c r="D770" s="345">
        <v>20</v>
      </c>
      <c r="E770" s="345">
        <v>0</v>
      </c>
      <c r="F770" s="345">
        <v>0</v>
      </c>
      <c r="G770" s="345">
        <v>0</v>
      </c>
      <c r="H770" s="345">
        <v>0</v>
      </c>
      <c r="I770" s="345">
        <v>0</v>
      </c>
    </row>
    <row r="771" spans="1:9" s="88" customFormat="1" x14ac:dyDescent="0.2">
      <c r="A771" s="128"/>
      <c r="B771" s="29" t="s">
        <v>195</v>
      </c>
      <c r="C771" s="58">
        <f t="shared" si="160"/>
        <v>20</v>
      </c>
      <c r="D771" s="87">
        <v>20</v>
      </c>
      <c r="E771" s="72">
        <v>0</v>
      </c>
      <c r="F771" s="58">
        <v>0</v>
      </c>
      <c r="G771" s="58">
        <v>0</v>
      </c>
      <c r="H771" s="58">
        <v>0</v>
      </c>
      <c r="I771" s="58">
        <v>0</v>
      </c>
    </row>
    <row r="772" spans="1:9" s="352" customFormat="1" x14ac:dyDescent="0.2">
      <c r="A772" s="597" t="s">
        <v>65</v>
      </c>
      <c r="B772" s="350" t="s">
        <v>194</v>
      </c>
      <c r="C772" s="345">
        <f t="shared" si="160"/>
        <v>45</v>
      </c>
      <c r="D772" s="345">
        <v>45</v>
      </c>
      <c r="E772" s="345">
        <v>0</v>
      </c>
      <c r="F772" s="345">
        <v>0</v>
      </c>
      <c r="G772" s="345">
        <v>0</v>
      </c>
      <c r="H772" s="345">
        <v>0</v>
      </c>
      <c r="I772" s="345">
        <v>0</v>
      </c>
    </row>
    <row r="773" spans="1:9" s="88" customFormat="1" x14ac:dyDescent="0.2">
      <c r="A773" s="128"/>
      <c r="B773" s="29" t="s">
        <v>195</v>
      </c>
      <c r="C773" s="58">
        <f t="shared" si="160"/>
        <v>45</v>
      </c>
      <c r="D773" s="87">
        <v>45</v>
      </c>
      <c r="E773" s="72">
        <v>0</v>
      </c>
      <c r="F773" s="58">
        <v>0</v>
      </c>
      <c r="G773" s="58">
        <v>0</v>
      </c>
      <c r="H773" s="58">
        <v>0</v>
      </c>
      <c r="I773" s="58">
        <v>0</v>
      </c>
    </row>
    <row r="774" spans="1:9" s="352" customFormat="1" x14ac:dyDescent="0.2">
      <c r="A774" s="597" t="s">
        <v>66</v>
      </c>
      <c r="B774" s="350" t="s">
        <v>194</v>
      </c>
      <c r="C774" s="345">
        <f t="shared" si="160"/>
        <v>50</v>
      </c>
      <c r="D774" s="345">
        <v>50</v>
      </c>
      <c r="E774" s="345">
        <v>0</v>
      </c>
      <c r="F774" s="345">
        <v>0</v>
      </c>
      <c r="G774" s="345">
        <v>0</v>
      </c>
      <c r="H774" s="345">
        <v>0</v>
      </c>
      <c r="I774" s="345">
        <v>0</v>
      </c>
    </row>
    <row r="775" spans="1:9" s="88" customFormat="1" x14ac:dyDescent="0.2">
      <c r="A775" s="128"/>
      <c r="B775" s="29" t="s">
        <v>195</v>
      </c>
      <c r="C775" s="58">
        <f t="shared" si="160"/>
        <v>50</v>
      </c>
      <c r="D775" s="87">
        <v>50</v>
      </c>
      <c r="E775" s="72">
        <v>0</v>
      </c>
      <c r="F775" s="58">
        <v>0</v>
      </c>
      <c r="G775" s="58">
        <v>0</v>
      </c>
      <c r="H775" s="58">
        <v>0</v>
      </c>
      <c r="I775" s="58">
        <v>0</v>
      </c>
    </row>
    <row r="776" spans="1:9" s="352" customFormat="1" x14ac:dyDescent="0.2">
      <c r="A776" s="597" t="s">
        <v>67</v>
      </c>
      <c r="B776" s="350" t="s">
        <v>194</v>
      </c>
      <c r="C776" s="345">
        <f t="shared" si="160"/>
        <v>32</v>
      </c>
      <c r="D776" s="345">
        <v>32</v>
      </c>
      <c r="E776" s="345">
        <v>0</v>
      </c>
      <c r="F776" s="345">
        <v>0</v>
      </c>
      <c r="G776" s="345">
        <v>0</v>
      </c>
      <c r="H776" s="345">
        <v>0</v>
      </c>
      <c r="I776" s="345">
        <v>0</v>
      </c>
    </row>
    <row r="777" spans="1:9" s="88" customFormat="1" x14ac:dyDescent="0.2">
      <c r="A777" s="128"/>
      <c r="B777" s="29" t="s">
        <v>195</v>
      </c>
      <c r="C777" s="58">
        <f t="shared" si="160"/>
        <v>32</v>
      </c>
      <c r="D777" s="87">
        <v>32</v>
      </c>
      <c r="E777" s="72">
        <v>0</v>
      </c>
      <c r="F777" s="58">
        <v>0</v>
      </c>
      <c r="G777" s="58">
        <v>0</v>
      </c>
      <c r="H777" s="58">
        <v>0</v>
      </c>
      <c r="I777" s="58">
        <v>0</v>
      </c>
    </row>
    <row r="778" spans="1:9" s="352" customFormat="1" x14ac:dyDescent="0.2">
      <c r="A778" s="597" t="s">
        <v>68</v>
      </c>
      <c r="B778" s="350" t="s">
        <v>194</v>
      </c>
      <c r="C778" s="345">
        <f t="shared" si="160"/>
        <v>30</v>
      </c>
      <c r="D778" s="345">
        <v>30</v>
      </c>
      <c r="E778" s="345">
        <v>0</v>
      </c>
      <c r="F778" s="345">
        <v>0</v>
      </c>
      <c r="G778" s="345">
        <v>0</v>
      </c>
      <c r="H778" s="345">
        <v>0</v>
      </c>
      <c r="I778" s="345">
        <v>0</v>
      </c>
    </row>
    <row r="779" spans="1:9" s="88" customFormat="1" x14ac:dyDescent="0.2">
      <c r="A779" s="128"/>
      <c r="B779" s="29" t="s">
        <v>195</v>
      </c>
      <c r="C779" s="58">
        <f t="shared" si="160"/>
        <v>30</v>
      </c>
      <c r="D779" s="87">
        <v>30</v>
      </c>
      <c r="E779" s="72">
        <v>0</v>
      </c>
      <c r="F779" s="58">
        <v>0</v>
      </c>
      <c r="G779" s="58">
        <v>0</v>
      </c>
      <c r="H779" s="58">
        <v>0</v>
      </c>
      <c r="I779" s="58">
        <v>0</v>
      </c>
    </row>
    <row r="780" spans="1:9" s="352" customFormat="1" x14ac:dyDescent="0.2">
      <c r="A780" s="597" t="s">
        <v>283</v>
      </c>
      <c r="B780" s="350" t="s">
        <v>194</v>
      </c>
      <c r="C780" s="345">
        <f t="shared" si="160"/>
        <v>47</v>
      </c>
      <c r="D780" s="345">
        <v>47</v>
      </c>
      <c r="E780" s="345">
        <v>0</v>
      </c>
      <c r="F780" s="345">
        <v>0</v>
      </c>
      <c r="G780" s="345">
        <v>0</v>
      </c>
      <c r="H780" s="345">
        <v>0</v>
      </c>
      <c r="I780" s="345">
        <v>0</v>
      </c>
    </row>
    <row r="781" spans="1:9" s="88" customFormat="1" x14ac:dyDescent="0.2">
      <c r="A781" s="128"/>
      <c r="B781" s="29" t="s">
        <v>195</v>
      </c>
      <c r="C781" s="58">
        <f t="shared" si="160"/>
        <v>47</v>
      </c>
      <c r="D781" s="87">
        <v>47</v>
      </c>
      <c r="E781" s="72">
        <v>0</v>
      </c>
      <c r="F781" s="58">
        <v>0</v>
      </c>
      <c r="G781" s="58">
        <v>0</v>
      </c>
      <c r="H781" s="58">
        <v>0</v>
      </c>
      <c r="I781" s="58">
        <v>0</v>
      </c>
    </row>
    <row r="782" spans="1:9" s="352" customFormat="1" x14ac:dyDescent="0.2">
      <c r="A782" s="349" t="s">
        <v>402</v>
      </c>
      <c r="B782" s="350" t="s">
        <v>194</v>
      </c>
      <c r="C782" s="345">
        <f t="shared" si="160"/>
        <v>500</v>
      </c>
      <c r="D782" s="345">
        <v>500</v>
      </c>
      <c r="E782" s="345">
        <v>0</v>
      </c>
      <c r="F782" s="345">
        <v>0</v>
      </c>
      <c r="G782" s="345">
        <v>0</v>
      </c>
      <c r="H782" s="345">
        <v>0</v>
      </c>
      <c r="I782" s="345">
        <v>0</v>
      </c>
    </row>
    <row r="783" spans="1:9" s="88" customFormat="1" x14ac:dyDescent="0.2">
      <c r="A783" s="100"/>
      <c r="B783" s="29" t="s">
        <v>195</v>
      </c>
      <c r="C783" s="58">
        <f t="shared" si="160"/>
        <v>500</v>
      </c>
      <c r="D783" s="87">
        <v>500</v>
      </c>
      <c r="E783" s="72">
        <v>0</v>
      </c>
      <c r="F783" s="58">
        <v>0</v>
      </c>
      <c r="G783" s="58">
        <v>0</v>
      </c>
      <c r="H783" s="58">
        <v>0</v>
      </c>
      <c r="I783" s="58">
        <v>0</v>
      </c>
    </row>
    <row r="784" spans="1:9" s="352" customFormat="1" x14ac:dyDescent="0.2">
      <c r="A784" s="349" t="s">
        <v>403</v>
      </c>
      <c r="B784" s="350" t="s">
        <v>194</v>
      </c>
      <c r="C784" s="345">
        <f t="shared" si="160"/>
        <v>153</v>
      </c>
      <c r="D784" s="345">
        <v>153</v>
      </c>
      <c r="E784" s="345">
        <v>0</v>
      </c>
      <c r="F784" s="345">
        <v>0</v>
      </c>
      <c r="G784" s="345">
        <v>0</v>
      </c>
      <c r="H784" s="345">
        <v>0</v>
      </c>
      <c r="I784" s="345">
        <v>0</v>
      </c>
    </row>
    <row r="785" spans="1:9" s="88" customFormat="1" x14ac:dyDescent="0.2">
      <c r="A785" s="100"/>
      <c r="B785" s="29" t="s">
        <v>195</v>
      </c>
      <c r="C785" s="58">
        <f t="shared" si="160"/>
        <v>153</v>
      </c>
      <c r="D785" s="87">
        <v>153</v>
      </c>
      <c r="E785" s="72">
        <v>0</v>
      </c>
      <c r="F785" s="58">
        <v>0</v>
      </c>
      <c r="G785" s="58">
        <v>0</v>
      </c>
      <c r="H785" s="58">
        <v>0</v>
      </c>
      <c r="I785" s="58">
        <v>0</v>
      </c>
    </row>
    <row r="786" spans="1:9" s="352" customFormat="1" x14ac:dyDescent="0.2">
      <c r="A786" s="349" t="s">
        <v>405</v>
      </c>
      <c r="B786" s="350" t="s">
        <v>194</v>
      </c>
      <c r="C786" s="345">
        <f t="shared" si="160"/>
        <v>65</v>
      </c>
      <c r="D786" s="345">
        <v>65</v>
      </c>
      <c r="E786" s="345">
        <v>0</v>
      </c>
      <c r="F786" s="345">
        <v>0</v>
      </c>
      <c r="G786" s="345">
        <v>0</v>
      </c>
      <c r="H786" s="345">
        <v>0</v>
      </c>
      <c r="I786" s="345">
        <v>0</v>
      </c>
    </row>
    <row r="787" spans="1:9" s="88" customFormat="1" x14ac:dyDescent="0.2">
      <c r="A787" s="100"/>
      <c r="B787" s="29" t="s">
        <v>195</v>
      </c>
      <c r="C787" s="58">
        <f t="shared" si="160"/>
        <v>65</v>
      </c>
      <c r="D787" s="87">
        <v>65</v>
      </c>
      <c r="E787" s="72">
        <v>0</v>
      </c>
      <c r="F787" s="58">
        <v>0</v>
      </c>
      <c r="G787" s="58">
        <v>0</v>
      </c>
      <c r="H787" s="58">
        <v>0</v>
      </c>
      <c r="I787" s="58">
        <v>0</v>
      </c>
    </row>
    <row r="788" spans="1:9" s="352" customFormat="1" x14ac:dyDescent="0.2">
      <c r="A788" s="349" t="s">
        <v>431</v>
      </c>
      <c r="B788" s="350" t="s">
        <v>194</v>
      </c>
      <c r="C788" s="345">
        <f t="shared" si="160"/>
        <v>400</v>
      </c>
      <c r="D788" s="345">
        <v>400</v>
      </c>
      <c r="E788" s="345">
        <v>0</v>
      </c>
      <c r="F788" s="345">
        <v>0</v>
      </c>
      <c r="G788" s="345">
        <v>0</v>
      </c>
      <c r="H788" s="345">
        <v>0</v>
      </c>
      <c r="I788" s="345">
        <v>0</v>
      </c>
    </row>
    <row r="789" spans="1:9" s="88" customFormat="1" x14ac:dyDescent="0.2">
      <c r="A789" s="258"/>
      <c r="B789" s="29" t="s">
        <v>195</v>
      </c>
      <c r="C789" s="58">
        <f t="shared" si="160"/>
        <v>400</v>
      </c>
      <c r="D789" s="87">
        <v>400</v>
      </c>
      <c r="E789" s="72">
        <v>0</v>
      </c>
      <c r="F789" s="58">
        <v>0</v>
      </c>
      <c r="G789" s="58">
        <v>0</v>
      </c>
      <c r="H789" s="58">
        <v>0</v>
      </c>
      <c r="I789" s="58">
        <v>0</v>
      </c>
    </row>
    <row r="790" spans="1:9" s="352" customFormat="1" ht="25.5" x14ac:dyDescent="0.2">
      <c r="A790" s="349" t="s">
        <v>432</v>
      </c>
      <c r="B790" s="350" t="s">
        <v>194</v>
      </c>
      <c r="C790" s="345">
        <f t="shared" si="160"/>
        <v>98</v>
      </c>
      <c r="D790" s="345">
        <v>98</v>
      </c>
      <c r="E790" s="345">
        <v>0</v>
      </c>
      <c r="F790" s="345">
        <v>0</v>
      </c>
      <c r="G790" s="345">
        <v>0</v>
      </c>
      <c r="H790" s="345">
        <v>0</v>
      </c>
      <c r="I790" s="345">
        <v>0</v>
      </c>
    </row>
    <row r="791" spans="1:9" s="88" customFormat="1" x14ac:dyDescent="0.2">
      <c r="A791" s="258"/>
      <c r="B791" s="29" t="s">
        <v>195</v>
      </c>
      <c r="C791" s="58">
        <f t="shared" si="160"/>
        <v>98</v>
      </c>
      <c r="D791" s="87">
        <v>98</v>
      </c>
      <c r="E791" s="72">
        <v>0</v>
      </c>
      <c r="F791" s="58">
        <v>0</v>
      </c>
      <c r="G791" s="58">
        <v>0</v>
      </c>
      <c r="H791" s="58">
        <v>0</v>
      </c>
      <c r="I791" s="58">
        <v>0</v>
      </c>
    </row>
    <row r="792" spans="1:9" s="352" customFormat="1" x14ac:dyDescent="0.2">
      <c r="A792" s="349" t="s">
        <v>433</v>
      </c>
      <c r="B792" s="350" t="s">
        <v>194</v>
      </c>
      <c r="C792" s="345">
        <f t="shared" si="160"/>
        <v>233</v>
      </c>
      <c r="D792" s="345">
        <v>233</v>
      </c>
      <c r="E792" s="345">
        <v>0</v>
      </c>
      <c r="F792" s="345">
        <v>0</v>
      </c>
      <c r="G792" s="345">
        <v>0</v>
      </c>
      <c r="H792" s="345">
        <v>0</v>
      </c>
      <c r="I792" s="345">
        <v>0</v>
      </c>
    </row>
    <row r="793" spans="1:9" s="88" customFormat="1" x14ac:dyDescent="0.2">
      <c r="A793" s="100"/>
      <c r="B793" s="29" t="s">
        <v>195</v>
      </c>
      <c r="C793" s="58">
        <f t="shared" si="160"/>
        <v>233</v>
      </c>
      <c r="D793" s="87">
        <v>233</v>
      </c>
      <c r="E793" s="72">
        <v>0</v>
      </c>
      <c r="F793" s="58">
        <v>0</v>
      </c>
      <c r="G793" s="58">
        <v>0</v>
      </c>
      <c r="H793" s="58">
        <v>0</v>
      </c>
      <c r="I793" s="58">
        <v>0</v>
      </c>
    </row>
    <row r="794" spans="1:9" s="352" customFormat="1" x14ac:dyDescent="0.2">
      <c r="A794" s="349" t="s">
        <v>446</v>
      </c>
      <c r="B794" s="350" t="s">
        <v>194</v>
      </c>
      <c r="C794" s="345">
        <f t="shared" si="160"/>
        <v>25</v>
      </c>
      <c r="D794" s="345">
        <v>25</v>
      </c>
      <c r="E794" s="345">
        <v>0</v>
      </c>
      <c r="F794" s="345">
        <v>0</v>
      </c>
      <c r="G794" s="345">
        <v>0</v>
      </c>
      <c r="H794" s="345">
        <v>0</v>
      </c>
      <c r="I794" s="345">
        <v>0</v>
      </c>
    </row>
    <row r="795" spans="1:9" s="88" customFormat="1" x14ac:dyDescent="0.2">
      <c r="A795" s="100"/>
      <c r="B795" s="29" t="s">
        <v>195</v>
      </c>
      <c r="C795" s="58">
        <f t="shared" si="160"/>
        <v>25</v>
      </c>
      <c r="D795" s="87">
        <v>25</v>
      </c>
      <c r="E795" s="72">
        <v>0</v>
      </c>
      <c r="F795" s="58">
        <v>0</v>
      </c>
      <c r="G795" s="58">
        <v>0</v>
      </c>
      <c r="H795" s="58">
        <v>0</v>
      </c>
      <c r="I795" s="58">
        <v>0</v>
      </c>
    </row>
    <row r="796" spans="1:9" s="352" customFormat="1" ht="25.5" x14ac:dyDescent="0.2">
      <c r="A796" s="349" t="s">
        <v>452</v>
      </c>
      <c r="B796" s="350" t="s">
        <v>194</v>
      </c>
      <c r="C796" s="345">
        <f t="shared" si="160"/>
        <v>534</v>
      </c>
      <c r="D796" s="345">
        <v>534</v>
      </c>
      <c r="E796" s="345">
        <v>0</v>
      </c>
      <c r="F796" s="345">
        <v>0</v>
      </c>
      <c r="G796" s="345">
        <v>0</v>
      </c>
      <c r="H796" s="345">
        <v>0</v>
      </c>
      <c r="I796" s="345">
        <v>0</v>
      </c>
    </row>
    <row r="797" spans="1:9" s="88" customFormat="1" x14ac:dyDescent="0.2">
      <c r="A797" s="100"/>
      <c r="B797" s="29" t="s">
        <v>195</v>
      </c>
      <c r="C797" s="58">
        <f t="shared" si="160"/>
        <v>534</v>
      </c>
      <c r="D797" s="87">
        <v>534</v>
      </c>
      <c r="E797" s="72">
        <v>0</v>
      </c>
      <c r="F797" s="58">
        <v>0</v>
      </c>
      <c r="G797" s="58">
        <v>0</v>
      </c>
      <c r="H797" s="58">
        <v>0</v>
      </c>
      <c r="I797" s="58">
        <v>0</v>
      </c>
    </row>
    <row r="798" spans="1:9" s="354" customFormat="1" ht="15.75" x14ac:dyDescent="0.25">
      <c r="A798" s="419" t="s">
        <v>453</v>
      </c>
      <c r="B798" s="350" t="s">
        <v>194</v>
      </c>
      <c r="C798" s="347">
        <f t="shared" si="160"/>
        <v>329</v>
      </c>
      <c r="D798" s="345">
        <v>329</v>
      </c>
      <c r="E798" s="347">
        <v>0</v>
      </c>
      <c r="F798" s="347">
        <v>0</v>
      </c>
      <c r="G798" s="347">
        <v>0</v>
      </c>
      <c r="H798" s="347">
        <v>0</v>
      </c>
      <c r="I798" s="347">
        <v>0</v>
      </c>
    </row>
    <row r="799" spans="1:9" s="88" customFormat="1" x14ac:dyDescent="0.2">
      <c r="A799" s="100"/>
      <c r="B799" s="29" t="s">
        <v>195</v>
      </c>
      <c r="C799" s="58">
        <f t="shared" si="160"/>
        <v>329</v>
      </c>
      <c r="D799" s="87">
        <v>329</v>
      </c>
      <c r="E799" s="72">
        <v>0</v>
      </c>
      <c r="F799" s="58">
        <v>0</v>
      </c>
      <c r="G799" s="58">
        <v>0</v>
      </c>
      <c r="H799" s="58">
        <v>0</v>
      </c>
      <c r="I799" s="58">
        <v>0</v>
      </c>
    </row>
    <row r="800" spans="1:9" s="352" customFormat="1" x14ac:dyDescent="0.2">
      <c r="A800" s="373" t="s">
        <v>454</v>
      </c>
      <c r="B800" s="350" t="s">
        <v>194</v>
      </c>
      <c r="C800" s="345">
        <f t="shared" si="160"/>
        <v>144</v>
      </c>
      <c r="D800" s="345">
        <v>144</v>
      </c>
      <c r="E800" s="345">
        <v>0</v>
      </c>
      <c r="F800" s="345">
        <v>0</v>
      </c>
      <c r="G800" s="345">
        <v>0</v>
      </c>
      <c r="H800" s="345">
        <v>0</v>
      </c>
      <c r="I800" s="345">
        <v>0</v>
      </c>
    </row>
    <row r="801" spans="1:9" s="88" customFormat="1" x14ac:dyDescent="0.2">
      <c r="A801" s="100"/>
      <c r="B801" s="29" t="s">
        <v>195</v>
      </c>
      <c r="C801" s="58">
        <f t="shared" si="160"/>
        <v>144</v>
      </c>
      <c r="D801" s="87">
        <v>144</v>
      </c>
      <c r="E801" s="72">
        <v>0</v>
      </c>
      <c r="F801" s="58">
        <v>0</v>
      </c>
      <c r="G801" s="58">
        <v>0</v>
      </c>
      <c r="H801" s="58">
        <v>0</v>
      </c>
      <c r="I801" s="58">
        <v>0</v>
      </c>
    </row>
    <row r="802" spans="1:9" s="352" customFormat="1" x14ac:dyDescent="0.2">
      <c r="A802" s="349" t="s">
        <v>455</v>
      </c>
      <c r="B802" s="350" t="s">
        <v>194</v>
      </c>
      <c r="C802" s="345">
        <f t="shared" si="160"/>
        <v>136</v>
      </c>
      <c r="D802" s="345">
        <v>136</v>
      </c>
      <c r="E802" s="345">
        <v>0</v>
      </c>
      <c r="F802" s="345">
        <v>0</v>
      </c>
      <c r="G802" s="345">
        <v>0</v>
      </c>
      <c r="H802" s="345">
        <v>0</v>
      </c>
      <c r="I802" s="345">
        <v>0</v>
      </c>
    </row>
    <row r="803" spans="1:9" s="88" customFormat="1" x14ac:dyDescent="0.2">
      <c r="A803" s="100"/>
      <c r="B803" s="29" t="s">
        <v>195</v>
      </c>
      <c r="C803" s="58">
        <f t="shared" si="160"/>
        <v>136</v>
      </c>
      <c r="D803" s="87">
        <v>136</v>
      </c>
      <c r="E803" s="72">
        <v>0</v>
      </c>
      <c r="F803" s="58">
        <v>0</v>
      </c>
      <c r="G803" s="58">
        <v>0</v>
      </c>
      <c r="H803" s="58">
        <v>0</v>
      </c>
      <c r="I803" s="58">
        <v>0</v>
      </c>
    </row>
    <row r="804" spans="1:9" s="354" customFormat="1" ht="15.75" x14ac:dyDescent="0.25">
      <c r="A804" s="419" t="s">
        <v>456</v>
      </c>
      <c r="B804" s="350" t="s">
        <v>194</v>
      </c>
      <c r="C804" s="347">
        <f t="shared" si="160"/>
        <v>450</v>
      </c>
      <c r="D804" s="345">
        <v>450</v>
      </c>
      <c r="E804" s="347">
        <v>0</v>
      </c>
      <c r="F804" s="347">
        <v>0</v>
      </c>
      <c r="G804" s="347">
        <v>0</v>
      </c>
      <c r="H804" s="347">
        <v>0</v>
      </c>
      <c r="I804" s="347">
        <v>0</v>
      </c>
    </row>
    <row r="805" spans="1:9" s="88" customFormat="1" x14ac:dyDescent="0.2">
      <c r="A805" s="100"/>
      <c r="B805" s="29" t="s">
        <v>195</v>
      </c>
      <c r="C805" s="58">
        <f t="shared" si="160"/>
        <v>450</v>
      </c>
      <c r="D805" s="87">
        <v>450</v>
      </c>
      <c r="E805" s="72">
        <v>0</v>
      </c>
      <c r="F805" s="58">
        <v>0</v>
      </c>
      <c r="G805" s="58">
        <v>0</v>
      </c>
      <c r="H805" s="58">
        <v>0</v>
      </c>
      <c r="I805" s="58">
        <v>0</v>
      </c>
    </row>
    <row r="806" spans="1:9" s="354" customFormat="1" ht="15.75" x14ac:dyDescent="0.25">
      <c r="A806" s="419" t="s">
        <v>457</v>
      </c>
      <c r="B806" s="350" t="s">
        <v>194</v>
      </c>
      <c r="C806" s="347">
        <f t="shared" si="160"/>
        <v>30</v>
      </c>
      <c r="D806" s="345">
        <v>30</v>
      </c>
      <c r="E806" s="347">
        <v>0</v>
      </c>
      <c r="F806" s="347">
        <v>0</v>
      </c>
      <c r="G806" s="347">
        <v>0</v>
      </c>
      <c r="H806" s="347">
        <v>0</v>
      </c>
      <c r="I806" s="347">
        <v>0</v>
      </c>
    </row>
    <row r="807" spans="1:9" s="88" customFormat="1" x14ac:dyDescent="0.2">
      <c r="A807" s="100"/>
      <c r="B807" s="29" t="s">
        <v>195</v>
      </c>
      <c r="C807" s="58">
        <f t="shared" si="160"/>
        <v>30</v>
      </c>
      <c r="D807" s="87">
        <v>30</v>
      </c>
      <c r="E807" s="72">
        <v>0</v>
      </c>
      <c r="F807" s="58">
        <v>0</v>
      </c>
      <c r="G807" s="58">
        <v>0</v>
      </c>
      <c r="H807" s="58">
        <v>0</v>
      </c>
      <c r="I807" s="58">
        <v>0</v>
      </c>
    </row>
    <row r="808" spans="1:9" s="352" customFormat="1" x14ac:dyDescent="0.2">
      <c r="A808" s="373" t="s">
        <v>458</v>
      </c>
      <c r="B808" s="350" t="s">
        <v>194</v>
      </c>
      <c r="C808" s="345">
        <f t="shared" si="160"/>
        <v>20</v>
      </c>
      <c r="D808" s="345">
        <v>20</v>
      </c>
      <c r="E808" s="345">
        <v>0</v>
      </c>
      <c r="F808" s="345">
        <v>0</v>
      </c>
      <c r="G808" s="345">
        <v>0</v>
      </c>
      <c r="H808" s="345">
        <v>0</v>
      </c>
      <c r="I808" s="345">
        <v>0</v>
      </c>
    </row>
    <row r="809" spans="1:9" s="88" customFormat="1" x14ac:dyDescent="0.2">
      <c r="A809" s="100"/>
      <c r="B809" s="29" t="s">
        <v>195</v>
      </c>
      <c r="C809" s="58">
        <f t="shared" si="160"/>
        <v>20</v>
      </c>
      <c r="D809" s="87">
        <v>20</v>
      </c>
      <c r="E809" s="72">
        <v>0</v>
      </c>
      <c r="F809" s="58">
        <v>0</v>
      </c>
      <c r="G809" s="58">
        <v>0</v>
      </c>
      <c r="H809" s="58">
        <v>0</v>
      </c>
      <c r="I809" s="58">
        <v>0</v>
      </c>
    </row>
    <row r="810" spans="1:9" s="352" customFormat="1" x14ac:dyDescent="0.2">
      <c r="A810" s="442" t="s">
        <v>605</v>
      </c>
      <c r="B810" s="467" t="s">
        <v>194</v>
      </c>
      <c r="C810" s="58">
        <f t="shared" si="160"/>
        <v>450</v>
      </c>
      <c r="D810" s="87">
        <v>0</v>
      </c>
      <c r="E810" s="87">
        <v>450</v>
      </c>
      <c r="F810" s="87">
        <v>0</v>
      </c>
      <c r="G810" s="87">
        <v>0</v>
      </c>
      <c r="H810" s="87">
        <v>0</v>
      </c>
      <c r="I810" s="87">
        <v>0</v>
      </c>
    </row>
    <row r="811" spans="1:9" s="88" customFormat="1" x14ac:dyDescent="0.2">
      <c r="A811" s="443"/>
      <c r="B811" s="468" t="s">
        <v>195</v>
      </c>
      <c r="C811" s="58">
        <f t="shared" si="160"/>
        <v>450</v>
      </c>
      <c r="D811" s="87">
        <v>0</v>
      </c>
      <c r="E811" s="87">
        <v>450</v>
      </c>
      <c r="F811" s="87">
        <v>0</v>
      </c>
      <c r="G811" s="87">
        <v>0</v>
      </c>
      <c r="H811" s="87">
        <v>0</v>
      </c>
      <c r="I811" s="87">
        <v>0</v>
      </c>
    </row>
    <row r="812" spans="1:9" s="354" customFormat="1" x14ac:dyDescent="0.2">
      <c r="A812" s="442" t="s">
        <v>287</v>
      </c>
      <c r="B812" s="467" t="s">
        <v>194</v>
      </c>
      <c r="C812" s="58">
        <f t="shared" si="160"/>
        <v>16</v>
      </c>
      <c r="D812" s="87">
        <v>0</v>
      </c>
      <c r="E812" s="87">
        <v>16</v>
      </c>
      <c r="F812" s="87">
        <v>0</v>
      </c>
      <c r="G812" s="87">
        <v>0</v>
      </c>
      <c r="H812" s="87">
        <v>0</v>
      </c>
      <c r="I812" s="87">
        <v>0</v>
      </c>
    </row>
    <row r="813" spans="1:9" s="88" customFormat="1" x14ac:dyDescent="0.2">
      <c r="A813" s="443"/>
      <c r="B813" s="468" t="s">
        <v>195</v>
      </c>
      <c r="C813" s="58">
        <f t="shared" si="160"/>
        <v>16</v>
      </c>
      <c r="D813" s="87">
        <v>0</v>
      </c>
      <c r="E813" s="87">
        <v>16</v>
      </c>
      <c r="F813" s="87">
        <v>0</v>
      </c>
      <c r="G813" s="87">
        <v>0</v>
      </c>
      <c r="H813" s="87">
        <v>0</v>
      </c>
      <c r="I813" s="87">
        <v>0</v>
      </c>
    </row>
    <row r="814" spans="1:9" s="352" customFormat="1" x14ac:dyDescent="0.2">
      <c r="A814" s="442" t="s">
        <v>569</v>
      </c>
      <c r="B814" s="467" t="s">
        <v>194</v>
      </c>
      <c r="C814" s="58">
        <f t="shared" si="160"/>
        <v>2314.2399999999998</v>
      </c>
      <c r="D814" s="87">
        <v>0</v>
      </c>
      <c r="E814" s="87">
        <f>2500-185.76</f>
        <v>2314.2399999999998</v>
      </c>
      <c r="F814" s="87">
        <v>0</v>
      </c>
      <c r="G814" s="87">
        <v>0</v>
      </c>
      <c r="H814" s="87">
        <v>0</v>
      </c>
      <c r="I814" s="87">
        <v>0</v>
      </c>
    </row>
    <row r="815" spans="1:9" s="88" customFormat="1" x14ac:dyDescent="0.2">
      <c r="A815" s="443"/>
      <c r="B815" s="468" t="s">
        <v>195</v>
      </c>
      <c r="C815" s="58">
        <f t="shared" si="160"/>
        <v>2314.2399999999998</v>
      </c>
      <c r="D815" s="87">
        <v>0</v>
      </c>
      <c r="E815" s="87">
        <f>2500-185.76</f>
        <v>2314.2399999999998</v>
      </c>
      <c r="F815" s="87">
        <v>0</v>
      </c>
      <c r="G815" s="87">
        <v>0</v>
      </c>
      <c r="H815" s="87">
        <v>0</v>
      </c>
      <c r="I815" s="87">
        <v>0</v>
      </c>
    </row>
    <row r="816" spans="1:9" s="354" customFormat="1" x14ac:dyDescent="0.2">
      <c r="A816" s="442" t="s">
        <v>570</v>
      </c>
      <c r="B816" s="467" t="s">
        <v>194</v>
      </c>
      <c r="C816" s="58">
        <f t="shared" si="160"/>
        <v>240</v>
      </c>
      <c r="D816" s="87">
        <v>0</v>
      </c>
      <c r="E816" s="87">
        <v>240</v>
      </c>
      <c r="F816" s="87">
        <v>0</v>
      </c>
      <c r="G816" s="87">
        <v>0</v>
      </c>
      <c r="H816" s="87">
        <v>0</v>
      </c>
      <c r="I816" s="87">
        <v>0</v>
      </c>
    </row>
    <row r="817" spans="1:9" s="88" customFormat="1" x14ac:dyDescent="0.2">
      <c r="A817" s="443"/>
      <c r="B817" s="468" t="s">
        <v>195</v>
      </c>
      <c r="C817" s="58">
        <f t="shared" si="160"/>
        <v>240</v>
      </c>
      <c r="D817" s="87">
        <v>0</v>
      </c>
      <c r="E817" s="87">
        <v>240</v>
      </c>
      <c r="F817" s="87">
        <v>0</v>
      </c>
      <c r="G817" s="87">
        <v>0</v>
      </c>
      <c r="H817" s="87">
        <v>0</v>
      </c>
      <c r="I817" s="87">
        <v>0</v>
      </c>
    </row>
    <row r="818" spans="1:9" s="352" customFormat="1" x14ac:dyDescent="0.2">
      <c r="A818" s="442" t="s">
        <v>571</v>
      </c>
      <c r="B818" s="467" t="s">
        <v>194</v>
      </c>
      <c r="C818" s="58">
        <f t="shared" si="160"/>
        <v>84</v>
      </c>
      <c r="D818" s="87">
        <v>0</v>
      </c>
      <c r="E818" s="87">
        <v>84</v>
      </c>
      <c r="F818" s="87">
        <v>0</v>
      </c>
      <c r="G818" s="87">
        <v>0</v>
      </c>
      <c r="H818" s="87">
        <v>0</v>
      </c>
      <c r="I818" s="87">
        <v>0</v>
      </c>
    </row>
    <row r="819" spans="1:9" s="88" customFormat="1" x14ac:dyDescent="0.2">
      <c r="A819" s="443"/>
      <c r="B819" s="468" t="s">
        <v>195</v>
      </c>
      <c r="C819" s="58">
        <f t="shared" si="160"/>
        <v>84</v>
      </c>
      <c r="D819" s="87">
        <v>0</v>
      </c>
      <c r="E819" s="87">
        <v>84</v>
      </c>
      <c r="F819" s="87">
        <v>0</v>
      </c>
      <c r="G819" s="87">
        <v>0</v>
      </c>
      <c r="H819" s="87">
        <v>0</v>
      </c>
      <c r="I819" s="87">
        <v>0</v>
      </c>
    </row>
    <row r="820" spans="1:9" s="354" customFormat="1" x14ac:dyDescent="0.2">
      <c r="A820" s="101" t="s">
        <v>737</v>
      </c>
      <c r="B820" s="71" t="s">
        <v>194</v>
      </c>
      <c r="C820" s="58">
        <f t="shared" si="160"/>
        <v>650.74</v>
      </c>
      <c r="D820" s="87">
        <v>0</v>
      </c>
      <c r="E820" s="87">
        <f>650+0.74</f>
        <v>650.74</v>
      </c>
      <c r="F820" s="87">
        <v>0</v>
      </c>
      <c r="G820" s="87">
        <v>0</v>
      </c>
      <c r="H820" s="87">
        <v>0</v>
      </c>
      <c r="I820" s="87">
        <v>0</v>
      </c>
    </row>
    <row r="821" spans="1:9" s="88" customFormat="1" x14ac:dyDescent="0.2">
      <c r="A821" s="11"/>
      <c r="B821" s="70" t="s">
        <v>195</v>
      </c>
      <c r="C821" s="58">
        <f t="shared" si="160"/>
        <v>650.74</v>
      </c>
      <c r="D821" s="87">
        <v>0</v>
      </c>
      <c r="E821" s="87">
        <f>650+0.74</f>
        <v>650.74</v>
      </c>
      <c r="F821" s="87">
        <v>0</v>
      </c>
      <c r="G821" s="87">
        <v>0</v>
      </c>
      <c r="H821" s="87">
        <v>0</v>
      </c>
      <c r="I821" s="87">
        <v>0</v>
      </c>
    </row>
    <row r="822" spans="1:9" s="352" customFormat="1" x14ac:dyDescent="0.2">
      <c r="A822" s="101" t="s">
        <v>738</v>
      </c>
      <c r="B822" s="71" t="s">
        <v>194</v>
      </c>
      <c r="C822" s="58">
        <f t="shared" si="160"/>
        <v>300</v>
      </c>
      <c r="D822" s="87">
        <v>0</v>
      </c>
      <c r="E822" s="87">
        <v>300</v>
      </c>
      <c r="F822" s="87">
        <v>0</v>
      </c>
      <c r="G822" s="87">
        <v>0</v>
      </c>
      <c r="H822" s="87">
        <v>0</v>
      </c>
      <c r="I822" s="87">
        <v>0</v>
      </c>
    </row>
    <row r="823" spans="1:9" s="88" customFormat="1" x14ac:dyDescent="0.2">
      <c r="A823" s="11"/>
      <c r="B823" s="70" t="s">
        <v>195</v>
      </c>
      <c r="C823" s="58">
        <f t="shared" si="160"/>
        <v>300</v>
      </c>
      <c r="D823" s="87">
        <v>0</v>
      </c>
      <c r="E823" s="87">
        <v>300</v>
      </c>
      <c r="F823" s="87">
        <v>0</v>
      </c>
      <c r="G823" s="87">
        <v>0</v>
      </c>
      <c r="H823" s="87">
        <v>0</v>
      </c>
      <c r="I823" s="87">
        <v>0</v>
      </c>
    </row>
    <row r="824" spans="1:9" s="354" customFormat="1" x14ac:dyDescent="0.2">
      <c r="A824" s="101" t="s">
        <v>739</v>
      </c>
      <c r="B824" s="71" t="s">
        <v>194</v>
      </c>
      <c r="C824" s="58">
        <f t="shared" si="160"/>
        <v>160</v>
      </c>
      <c r="D824" s="87">
        <v>0</v>
      </c>
      <c r="E824" s="87">
        <v>160</v>
      </c>
      <c r="F824" s="87">
        <v>0</v>
      </c>
      <c r="G824" s="87">
        <v>0</v>
      </c>
      <c r="H824" s="87">
        <v>0</v>
      </c>
      <c r="I824" s="87">
        <v>0</v>
      </c>
    </row>
    <row r="825" spans="1:9" s="88" customFormat="1" x14ac:dyDescent="0.2">
      <c r="A825" s="11"/>
      <c r="B825" s="70" t="s">
        <v>195</v>
      </c>
      <c r="C825" s="58">
        <f t="shared" si="160"/>
        <v>160</v>
      </c>
      <c r="D825" s="87">
        <v>0</v>
      </c>
      <c r="E825" s="87">
        <v>160</v>
      </c>
      <c r="F825" s="87">
        <v>0</v>
      </c>
      <c r="G825" s="87">
        <v>0</v>
      </c>
      <c r="H825" s="87">
        <v>0</v>
      </c>
      <c r="I825" s="87">
        <v>0</v>
      </c>
    </row>
    <row r="826" spans="1:9" s="352" customFormat="1" x14ac:dyDescent="0.2">
      <c r="A826" s="101" t="s">
        <v>302</v>
      </c>
      <c r="B826" s="71" t="s">
        <v>194</v>
      </c>
      <c r="C826" s="58">
        <f t="shared" si="160"/>
        <v>280.77</v>
      </c>
      <c r="D826" s="87">
        <v>0</v>
      </c>
      <c r="E826" s="87">
        <f>280+0.77</f>
        <v>280.77</v>
      </c>
      <c r="F826" s="87">
        <v>0</v>
      </c>
      <c r="G826" s="87">
        <v>0</v>
      </c>
      <c r="H826" s="87">
        <v>0</v>
      </c>
      <c r="I826" s="87">
        <v>0</v>
      </c>
    </row>
    <row r="827" spans="1:9" s="88" customFormat="1" x14ac:dyDescent="0.2">
      <c r="A827" s="11"/>
      <c r="B827" s="70" t="s">
        <v>195</v>
      </c>
      <c r="C827" s="58">
        <f t="shared" si="160"/>
        <v>280.77</v>
      </c>
      <c r="D827" s="87">
        <v>0</v>
      </c>
      <c r="E827" s="87">
        <f>280+0.77</f>
        <v>280.77</v>
      </c>
      <c r="F827" s="87">
        <v>0</v>
      </c>
      <c r="G827" s="87">
        <v>0</v>
      </c>
      <c r="H827" s="87">
        <v>0</v>
      </c>
      <c r="I827" s="87">
        <v>0</v>
      </c>
    </row>
    <row r="828" spans="1:9" s="354" customFormat="1" x14ac:dyDescent="0.2">
      <c r="A828" s="101" t="s">
        <v>740</v>
      </c>
      <c r="B828" s="71" t="s">
        <v>194</v>
      </c>
      <c r="C828" s="58">
        <f t="shared" si="160"/>
        <v>405</v>
      </c>
      <c r="D828" s="87">
        <v>0</v>
      </c>
      <c r="E828" s="87">
        <v>405</v>
      </c>
      <c r="F828" s="87">
        <v>0</v>
      </c>
      <c r="G828" s="87">
        <v>0</v>
      </c>
      <c r="H828" s="87">
        <v>0</v>
      </c>
      <c r="I828" s="87">
        <v>0</v>
      </c>
    </row>
    <row r="829" spans="1:9" s="88" customFormat="1" x14ac:dyDescent="0.2">
      <c r="A829" s="11"/>
      <c r="B829" s="70" t="s">
        <v>195</v>
      </c>
      <c r="C829" s="58">
        <f t="shared" si="160"/>
        <v>405</v>
      </c>
      <c r="D829" s="87">
        <v>0</v>
      </c>
      <c r="E829" s="87">
        <v>405</v>
      </c>
      <c r="F829" s="87">
        <v>0</v>
      </c>
      <c r="G829" s="87">
        <v>0</v>
      </c>
      <c r="H829" s="87">
        <v>0</v>
      </c>
      <c r="I829" s="87">
        <v>0</v>
      </c>
    </row>
    <row r="830" spans="1:9" s="352" customFormat="1" x14ac:dyDescent="0.2">
      <c r="A830" s="101" t="s">
        <v>741</v>
      </c>
      <c r="B830" s="71" t="s">
        <v>194</v>
      </c>
      <c r="C830" s="58">
        <f t="shared" si="160"/>
        <v>480.57</v>
      </c>
      <c r="D830" s="87">
        <v>0</v>
      </c>
      <c r="E830" s="87">
        <f>480+0.57</f>
        <v>480.57</v>
      </c>
      <c r="F830" s="87">
        <v>0</v>
      </c>
      <c r="G830" s="87">
        <v>0</v>
      </c>
      <c r="H830" s="87">
        <v>0</v>
      </c>
      <c r="I830" s="87">
        <v>0</v>
      </c>
    </row>
    <row r="831" spans="1:9" s="88" customFormat="1" x14ac:dyDescent="0.2">
      <c r="A831" s="11"/>
      <c r="B831" s="70" t="s">
        <v>195</v>
      </c>
      <c r="C831" s="58">
        <f t="shared" si="160"/>
        <v>480.57</v>
      </c>
      <c r="D831" s="87">
        <v>0</v>
      </c>
      <c r="E831" s="87">
        <f>480+0.57</f>
        <v>480.57</v>
      </c>
      <c r="F831" s="87">
        <v>0</v>
      </c>
      <c r="G831" s="87">
        <v>0</v>
      </c>
      <c r="H831" s="87">
        <v>0</v>
      </c>
      <c r="I831" s="87">
        <v>0</v>
      </c>
    </row>
    <row r="832" spans="1:9" s="354" customFormat="1" x14ac:dyDescent="0.2">
      <c r="A832" s="101" t="s">
        <v>742</v>
      </c>
      <c r="B832" s="71" t="s">
        <v>194</v>
      </c>
      <c r="C832" s="58">
        <f t="shared" si="160"/>
        <v>300.58</v>
      </c>
      <c r="D832" s="87">
        <v>0</v>
      </c>
      <c r="E832" s="87">
        <f>300+0.58</f>
        <v>300.58</v>
      </c>
      <c r="F832" s="87">
        <v>0</v>
      </c>
      <c r="G832" s="87">
        <v>0</v>
      </c>
      <c r="H832" s="87">
        <v>0</v>
      </c>
      <c r="I832" s="87">
        <v>0</v>
      </c>
    </row>
    <row r="833" spans="1:9" s="88" customFormat="1" x14ac:dyDescent="0.2">
      <c r="A833" s="11"/>
      <c r="B833" s="70" t="s">
        <v>195</v>
      </c>
      <c r="C833" s="58">
        <f t="shared" si="160"/>
        <v>300.58</v>
      </c>
      <c r="D833" s="87">
        <v>0</v>
      </c>
      <c r="E833" s="87">
        <f>300+0.58</f>
        <v>300.58</v>
      </c>
      <c r="F833" s="87">
        <v>0</v>
      </c>
      <c r="G833" s="87">
        <v>0</v>
      </c>
      <c r="H833" s="87">
        <v>0</v>
      </c>
      <c r="I833" s="87">
        <v>0</v>
      </c>
    </row>
    <row r="834" spans="1:9" s="352" customFormat="1" x14ac:dyDescent="0.2">
      <c r="A834" s="101" t="s">
        <v>743</v>
      </c>
      <c r="B834" s="71" t="s">
        <v>194</v>
      </c>
      <c r="C834" s="58">
        <f t="shared" si="160"/>
        <v>530</v>
      </c>
      <c r="D834" s="87">
        <v>0</v>
      </c>
      <c r="E834" s="87">
        <v>530</v>
      </c>
      <c r="F834" s="87">
        <v>0</v>
      </c>
      <c r="G834" s="87">
        <v>0</v>
      </c>
      <c r="H834" s="87">
        <v>0</v>
      </c>
      <c r="I834" s="87">
        <v>0</v>
      </c>
    </row>
    <row r="835" spans="1:9" s="88" customFormat="1" x14ac:dyDescent="0.2">
      <c r="A835" s="11"/>
      <c r="B835" s="70" t="s">
        <v>195</v>
      </c>
      <c r="C835" s="58">
        <f t="shared" si="160"/>
        <v>530</v>
      </c>
      <c r="D835" s="87">
        <v>0</v>
      </c>
      <c r="E835" s="87">
        <v>530</v>
      </c>
      <c r="F835" s="87">
        <v>0</v>
      </c>
      <c r="G835" s="87">
        <v>0</v>
      </c>
      <c r="H835" s="87">
        <v>0</v>
      </c>
      <c r="I835" s="87">
        <v>0</v>
      </c>
    </row>
    <row r="836" spans="1:9" s="352" customFormat="1" x14ac:dyDescent="0.2">
      <c r="A836" s="73" t="s">
        <v>334</v>
      </c>
      <c r="B836" s="71" t="s">
        <v>194</v>
      </c>
      <c r="C836" s="58">
        <f t="shared" si="160"/>
        <v>30</v>
      </c>
      <c r="D836" s="87">
        <v>0</v>
      </c>
      <c r="E836" s="87">
        <v>30</v>
      </c>
      <c r="F836" s="87">
        <v>0</v>
      </c>
      <c r="G836" s="87">
        <v>0</v>
      </c>
      <c r="H836" s="87">
        <v>0</v>
      </c>
      <c r="I836" s="87">
        <v>0</v>
      </c>
    </row>
    <row r="837" spans="1:9" s="88" customFormat="1" x14ac:dyDescent="0.2">
      <c r="A837" s="11"/>
      <c r="B837" s="70" t="s">
        <v>195</v>
      </c>
      <c r="C837" s="58">
        <f t="shared" si="160"/>
        <v>30</v>
      </c>
      <c r="D837" s="87">
        <v>0</v>
      </c>
      <c r="E837" s="87">
        <v>30</v>
      </c>
      <c r="F837" s="87">
        <v>0</v>
      </c>
      <c r="G837" s="87">
        <v>0</v>
      </c>
      <c r="H837" s="87">
        <v>0</v>
      </c>
      <c r="I837" s="87">
        <v>0</v>
      </c>
    </row>
    <row r="838" spans="1:9" s="352" customFormat="1" x14ac:dyDescent="0.2">
      <c r="A838" s="73" t="s">
        <v>851</v>
      </c>
      <c r="B838" s="71" t="s">
        <v>194</v>
      </c>
      <c r="C838" s="58">
        <f t="shared" si="160"/>
        <v>6</v>
      </c>
      <c r="D838" s="87">
        <v>0</v>
      </c>
      <c r="E838" s="87">
        <v>6</v>
      </c>
      <c r="F838" s="87">
        <v>0</v>
      </c>
      <c r="G838" s="87">
        <v>0</v>
      </c>
      <c r="H838" s="87">
        <v>0</v>
      </c>
      <c r="I838" s="87">
        <v>0</v>
      </c>
    </row>
    <row r="839" spans="1:9" s="88" customFormat="1" x14ac:dyDescent="0.2">
      <c r="A839" s="11"/>
      <c r="B839" s="70" t="s">
        <v>195</v>
      </c>
      <c r="C839" s="58">
        <f t="shared" si="160"/>
        <v>6</v>
      </c>
      <c r="D839" s="87">
        <v>0</v>
      </c>
      <c r="E839" s="87">
        <v>6</v>
      </c>
      <c r="F839" s="87">
        <v>0</v>
      </c>
      <c r="G839" s="87">
        <v>0</v>
      </c>
      <c r="H839" s="87">
        <v>0</v>
      </c>
      <c r="I839" s="87">
        <v>0</v>
      </c>
    </row>
    <row r="840" spans="1:9" s="352" customFormat="1" x14ac:dyDescent="0.2">
      <c r="A840" s="65" t="s">
        <v>873</v>
      </c>
      <c r="B840" s="71" t="s">
        <v>194</v>
      </c>
      <c r="C840" s="58">
        <f t="shared" si="160"/>
        <v>35</v>
      </c>
      <c r="D840" s="87">
        <v>0</v>
      </c>
      <c r="E840" s="87">
        <v>35</v>
      </c>
      <c r="F840" s="87">
        <v>0</v>
      </c>
      <c r="G840" s="87">
        <v>0</v>
      </c>
      <c r="H840" s="87">
        <v>0</v>
      </c>
      <c r="I840" s="87">
        <v>0</v>
      </c>
    </row>
    <row r="841" spans="1:9" s="88" customFormat="1" x14ac:dyDescent="0.2">
      <c r="A841" s="11"/>
      <c r="B841" s="70" t="s">
        <v>195</v>
      </c>
      <c r="C841" s="58">
        <f t="shared" si="160"/>
        <v>35</v>
      </c>
      <c r="D841" s="87">
        <v>0</v>
      </c>
      <c r="E841" s="87">
        <v>35</v>
      </c>
      <c r="F841" s="87">
        <v>0</v>
      </c>
      <c r="G841" s="87">
        <v>0</v>
      </c>
      <c r="H841" s="87">
        <v>0</v>
      </c>
      <c r="I841" s="87">
        <v>0</v>
      </c>
    </row>
    <row r="842" spans="1:9" s="352" customFormat="1" x14ac:dyDescent="0.2">
      <c r="A842" s="65" t="s">
        <v>299</v>
      </c>
      <c r="B842" s="71" t="s">
        <v>194</v>
      </c>
      <c r="C842" s="58">
        <f t="shared" si="160"/>
        <v>3.1</v>
      </c>
      <c r="D842" s="87">
        <v>0</v>
      </c>
      <c r="E842" s="87">
        <v>3.1</v>
      </c>
      <c r="F842" s="87">
        <v>0</v>
      </c>
      <c r="G842" s="87">
        <v>0</v>
      </c>
      <c r="H842" s="87">
        <v>0</v>
      </c>
      <c r="I842" s="87">
        <v>0</v>
      </c>
    </row>
    <row r="843" spans="1:9" s="88" customFormat="1" x14ac:dyDescent="0.2">
      <c r="A843" s="11"/>
      <c r="B843" s="70" t="s">
        <v>195</v>
      </c>
      <c r="C843" s="58">
        <f t="shared" si="160"/>
        <v>3.1</v>
      </c>
      <c r="D843" s="87">
        <v>0</v>
      </c>
      <c r="E843" s="87">
        <v>3.1</v>
      </c>
      <c r="F843" s="87">
        <v>0</v>
      </c>
      <c r="G843" s="87">
        <v>0</v>
      </c>
      <c r="H843" s="87">
        <v>0</v>
      </c>
      <c r="I843" s="87">
        <v>0</v>
      </c>
    </row>
    <row r="844" spans="1:9" s="352" customFormat="1" x14ac:dyDescent="0.2">
      <c r="A844" s="572" t="s">
        <v>743</v>
      </c>
      <c r="B844" s="71" t="s">
        <v>194</v>
      </c>
      <c r="C844" s="58">
        <f t="shared" si="160"/>
        <v>1</v>
      </c>
      <c r="D844" s="87">
        <v>0</v>
      </c>
      <c r="E844" s="87">
        <v>1</v>
      </c>
      <c r="F844" s="87">
        <v>0</v>
      </c>
      <c r="G844" s="87">
        <v>0</v>
      </c>
      <c r="H844" s="87">
        <v>0</v>
      </c>
      <c r="I844" s="87">
        <v>0</v>
      </c>
    </row>
    <row r="845" spans="1:9" s="88" customFormat="1" x14ac:dyDescent="0.2">
      <c r="A845" s="11"/>
      <c r="B845" s="70" t="s">
        <v>195</v>
      </c>
      <c r="C845" s="58">
        <f t="shared" si="160"/>
        <v>1</v>
      </c>
      <c r="D845" s="87">
        <v>0</v>
      </c>
      <c r="E845" s="87">
        <v>1</v>
      </c>
      <c r="F845" s="87">
        <v>0</v>
      </c>
      <c r="G845" s="87">
        <v>0</v>
      </c>
      <c r="H845" s="87">
        <v>0</v>
      </c>
      <c r="I845" s="87">
        <v>0</v>
      </c>
    </row>
    <row r="846" spans="1:9" s="208" customFormat="1" x14ac:dyDescent="0.2">
      <c r="A846" s="118" t="s">
        <v>264</v>
      </c>
      <c r="B846" s="164" t="s">
        <v>194</v>
      </c>
      <c r="C846" s="165">
        <f t="shared" si="160"/>
        <v>407.58</v>
      </c>
      <c r="D846" s="160">
        <f>D848+D850+D852+D854+D856+D858+D860+D862+D864+D866+D868+D870+D872+D874+D876+D878</f>
        <v>208.57999999999998</v>
      </c>
      <c r="E846" s="160">
        <f t="shared" ref="E846:I847" si="161">E848+E850+E852+E854+E856+E858+E860+E862+E864+E866+E868+E870+E872+E874+E876+E878</f>
        <v>199</v>
      </c>
      <c r="F846" s="160">
        <f t="shared" si="161"/>
        <v>0</v>
      </c>
      <c r="G846" s="160">
        <f t="shared" si="161"/>
        <v>0</v>
      </c>
      <c r="H846" s="160">
        <f t="shared" si="161"/>
        <v>0</v>
      </c>
      <c r="I846" s="160">
        <f t="shared" si="161"/>
        <v>0</v>
      </c>
    </row>
    <row r="847" spans="1:9" s="161" customFormat="1" x14ac:dyDescent="0.2">
      <c r="A847" s="181"/>
      <c r="B847" s="162" t="s">
        <v>195</v>
      </c>
      <c r="C847" s="160">
        <f t="shared" si="160"/>
        <v>407.58</v>
      </c>
      <c r="D847" s="160">
        <f>D849+D851+D853+D855+D857+D859+D861+D863+D865+D867+D869+D871+D873+D875+D877+D879</f>
        <v>208.57999999999998</v>
      </c>
      <c r="E847" s="160">
        <f t="shared" si="161"/>
        <v>199</v>
      </c>
      <c r="F847" s="160">
        <f t="shared" si="161"/>
        <v>0</v>
      </c>
      <c r="G847" s="160">
        <f t="shared" si="161"/>
        <v>0</v>
      </c>
      <c r="H847" s="160">
        <f t="shared" si="161"/>
        <v>0</v>
      </c>
      <c r="I847" s="160">
        <f t="shared" si="161"/>
        <v>0</v>
      </c>
    </row>
    <row r="848" spans="1:9" s="190" customFormat="1" x14ac:dyDescent="0.2">
      <c r="A848" s="113" t="s">
        <v>349</v>
      </c>
      <c r="B848" s="102" t="s">
        <v>194</v>
      </c>
      <c r="C848" s="104">
        <f t="shared" si="160"/>
        <v>55.12</v>
      </c>
      <c r="D848" s="104">
        <f>D849</f>
        <v>55.12</v>
      </c>
      <c r="E848" s="104">
        <v>0</v>
      </c>
      <c r="F848" s="104">
        <v>0</v>
      </c>
      <c r="G848" s="104">
        <v>0</v>
      </c>
      <c r="H848" s="104">
        <v>0</v>
      </c>
      <c r="I848" s="104">
        <v>0</v>
      </c>
    </row>
    <row r="849" spans="1:9" s="190" customFormat="1" x14ac:dyDescent="0.2">
      <c r="A849" s="135"/>
      <c r="B849" s="106" t="s">
        <v>195</v>
      </c>
      <c r="C849" s="104">
        <f t="shared" si="160"/>
        <v>55.12</v>
      </c>
      <c r="D849" s="104">
        <v>55.12</v>
      </c>
      <c r="E849" s="104">
        <v>0</v>
      </c>
      <c r="F849" s="104">
        <v>0</v>
      </c>
      <c r="G849" s="104">
        <v>0</v>
      </c>
      <c r="H849" s="104">
        <v>0</v>
      </c>
      <c r="I849" s="104">
        <v>0</v>
      </c>
    </row>
    <row r="850" spans="1:9" s="190" customFormat="1" x14ac:dyDescent="0.2">
      <c r="A850" s="113" t="s">
        <v>335</v>
      </c>
      <c r="B850" s="102" t="s">
        <v>194</v>
      </c>
      <c r="C850" s="104">
        <f t="shared" si="160"/>
        <v>59.46</v>
      </c>
      <c r="D850" s="104">
        <f>D851</f>
        <v>59.46</v>
      </c>
      <c r="E850" s="104">
        <v>0</v>
      </c>
      <c r="F850" s="104">
        <v>0</v>
      </c>
      <c r="G850" s="104">
        <v>0</v>
      </c>
      <c r="H850" s="104">
        <v>0</v>
      </c>
      <c r="I850" s="104">
        <v>0</v>
      </c>
    </row>
    <row r="851" spans="1:9" s="190" customFormat="1" x14ac:dyDescent="0.2">
      <c r="A851" s="135"/>
      <c r="B851" s="106" t="s">
        <v>195</v>
      </c>
      <c r="C851" s="104">
        <f t="shared" si="160"/>
        <v>59.46</v>
      </c>
      <c r="D851" s="104">
        <v>59.46</v>
      </c>
      <c r="E851" s="104">
        <v>0</v>
      </c>
      <c r="F851" s="104">
        <v>0</v>
      </c>
      <c r="G851" s="104">
        <v>0</v>
      </c>
      <c r="H851" s="104">
        <v>0</v>
      </c>
      <c r="I851" s="104">
        <v>0</v>
      </c>
    </row>
    <row r="852" spans="1:9" s="338" customFormat="1" x14ac:dyDescent="0.2">
      <c r="A852" s="598" t="s">
        <v>69</v>
      </c>
      <c r="B852" s="346" t="s">
        <v>194</v>
      </c>
      <c r="C852" s="337">
        <f t="shared" ref="C852:C947" si="162">D852+E852+F852+G852+H852+I852</f>
        <v>89.3</v>
      </c>
      <c r="D852" s="337">
        <v>89.3</v>
      </c>
      <c r="E852" s="347">
        <v>0</v>
      </c>
      <c r="F852" s="337">
        <v>0</v>
      </c>
      <c r="G852" s="337">
        <v>0</v>
      </c>
      <c r="H852" s="337">
        <v>0</v>
      </c>
      <c r="I852" s="337">
        <v>0</v>
      </c>
    </row>
    <row r="853" spans="1:9" s="190" customFormat="1" x14ac:dyDescent="0.2">
      <c r="A853" s="128"/>
      <c r="B853" s="106" t="s">
        <v>195</v>
      </c>
      <c r="C853" s="104">
        <f t="shared" si="162"/>
        <v>89.3</v>
      </c>
      <c r="D853" s="337">
        <v>89.3</v>
      </c>
      <c r="E853" s="347">
        <v>0</v>
      </c>
      <c r="F853" s="104">
        <v>0</v>
      </c>
      <c r="G853" s="104">
        <v>0</v>
      </c>
      <c r="H853" s="104">
        <v>0</v>
      </c>
      <c r="I853" s="104">
        <v>0</v>
      </c>
    </row>
    <row r="854" spans="1:9" s="338" customFormat="1" x14ac:dyDescent="0.2">
      <c r="A854" s="598" t="s">
        <v>70</v>
      </c>
      <c r="B854" s="346" t="s">
        <v>194</v>
      </c>
      <c r="C854" s="337">
        <f t="shared" si="162"/>
        <v>4.7</v>
      </c>
      <c r="D854" s="337">
        <v>4.7</v>
      </c>
      <c r="E854" s="347">
        <v>0</v>
      </c>
      <c r="F854" s="337">
        <v>0</v>
      </c>
      <c r="G854" s="337">
        <v>0</v>
      </c>
      <c r="H854" s="337">
        <v>0</v>
      </c>
      <c r="I854" s="337">
        <v>0</v>
      </c>
    </row>
    <row r="855" spans="1:9" s="190" customFormat="1" x14ac:dyDescent="0.2">
      <c r="A855" s="128"/>
      <c r="B855" s="106" t="s">
        <v>195</v>
      </c>
      <c r="C855" s="104">
        <f t="shared" si="162"/>
        <v>4.7</v>
      </c>
      <c r="D855" s="337">
        <v>4.7</v>
      </c>
      <c r="E855" s="347">
        <v>0</v>
      </c>
      <c r="F855" s="104">
        <v>0</v>
      </c>
      <c r="G855" s="104">
        <v>0</v>
      </c>
      <c r="H855" s="104">
        <v>0</v>
      </c>
      <c r="I855" s="104">
        <v>0</v>
      </c>
    </row>
    <row r="856" spans="1:9" s="338" customFormat="1" x14ac:dyDescent="0.2">
      <c r="A856" s="101" t="s">
        <v>574</v>
      </c>
      <c r="B856" s="71" t="s">
        <v>194</v>
      </c>
      <c r="C856" s="337">
        <f t="shared" si="162"/>
        <v>52</v>
      </c>
      <c r="D856" s="337">
        <v>0</v>
      </c>
      <c r="E856" s="347">
        <f>60-9+1</f>
        <v>52</v>
      </c>
      <c r="F856" s="337">
        <v>0</v>
      </c>
      <c r="G856" s="337">
        <v>0</v>
      </c>
      <c r="H856" s="337">
        <v>0</v>
      </c>
      <c r="I856" s="337">
        <v>0</v>
      </c>
    </row>
    <row r="857" spans="1:9" s="190" customFormat="1" x14ac:dyDescent="0.2">
      <c r="A857" s="11"/>
      <c r="B857" s="70" t="s">
        <v>195</v>
      </c>
      <c r="C857" s="104">
        <f t="shared" si="162"/>
        <v>52</v>
      </c>
      <c r="D857" s="337">
        <v>0</v>
      </c>
      <c r="E857" s="347">
        <f>60-9+1</f>
        <v>52</v>
      </c>
      <c r="F857" s="104">
        <v>0</v>
      </c>
      <c r="G857" s="104">
        <v>0</v>
      </c>
      <c r="H857" s="104">
        <v>0</v>
      </c>
      <c r="I857" s="104">
        <v>0</v>
      </c>
    </row>
    <row r="858" spans="1:9" s="338" customFormat="1" x14ac:dyDescent="0.2">
      <c r="A858" s="101" t="s">
        <v>769</v>
      </c>
      <c r="B858" s="71" t="s">
        <v>194</v>
      </c>
      <c r="C858" s="337">
        <f t="shared" si="162"/>
        <v>43</v>
      </c>
      <c r="D858" s="337">
        <v>0</v>
      </c>
      <c r="E858" s="347">
        <f>52-10+1</f>
        <v>43</v>
      </c>
      <c r="F858" s="337">
        <v>0</v>
      </c>
      <c r="G858" s="337">
        <v>0</v>
      </c>
      <c r="H858" s="337">
        <v>0</v>
      </c>
      <c r="I858" s="337">
        <v>0</v>
      </c>
    </row>
    <row r="859" spans="1:9" s="190" customFormat="1" x14ac:dyDescent="0.2">
      <c r="A859" s="11"/>
      <c r="B859" s="70" t="s">
        <v>195</v>
      </c>
      <c r="C859" s="104">
        <f t="shared" si="162"/>
        <v>43</v>
      </c>
      <c r="D859" s="337">
        <v>0</v>
      </c>
      <c r="E859" s="347">
        <f>52-10+1</f>
        <v>43</v>
      </c>
      <c r="F859" s="104">
        <v>0</v>
      </c>
      <c r="G859" s="104">
        <v>0</v>
      </c>
      <c r="H859" s="104">
        <v>0</v>
      </c>
      <c r="I859" s="104">
        <v>0</v>
      </c>
    </row>
    <row r="860" spans="1:9" s="338" customFormat="1" x14ac:dyDescent="0.2">
      <c r="A860" s="101" t="s">
        <v>770</v>
      </c>
      <c r="B860" s="71" t="s">
        <v>194</v>
      </c>
      <c r="C860" s="337">
        <f t="shared" si="162"/>
        <v>0</v>
      </c>
      <c r="D860" s="337">
        <v>0</v>
      </c>
      <c r="E860" s="347">
        <f>59-59</f>
        <v>0</v>
      </c>
      <c r="F860" s="337">
        <v>0</v>
      </c>
      <c r="G860" s="337">
        <v>0</v>
      </c>
      <c r="H860" s="337">
        <v>0</v>
      </c>
      <c r="I860" s="337">
        <v>0</v>
      </c>
    </row>
    <row r="861" spans="1:9" s="190" customFormat="1" x14ac:dyDescent="0.2">
      <c r="A861" s="11"/>
      <c r="B861" s="70" t="s">
        <v>195</v>
      </c>
      <c r="C861" s="104">
        <f t="shared" si="162"/>
        <v>0</v>
      </c>
      <c r="D861" s="337">
        <v>0</v>
      </c>
      <c r="E861" s="347">
        <f>59-59</f>
        <v>0</v>
      </c>
      <c r="F861" s="104">
        <v>0</v>
      </c>
      <c r="G861" s="104">
        <v>0</v>
      </c>
      <c r="H861" s="104">
        <v>0</v>
      </c>
      <c r="I861" s="104">
        <v>0</v>
      </c>
    </row>
    <row r="862" spans="1:9" s="338" customFormat="1" x14ac:dyDescent="0.2">
      <c r="A862" s="101" t="s">
        <v>771</v>
      </c>
      <c r="B862" s="71" t="s">
        <v>194</v>
      </c>
      <c r="C862" s="337">
        <f t="shared" si="162"/>
        <v>3.5</v>
      </c>
      <c r="D862" s="337">
        <v>0</v>
      </c>
      <c r="E862" s="347">
        <f>4-0.5</f>
        <v>3.5</v>
      </c>
      <c r="F862" s="337">
        <v>0</v>
      </c>
      <c r="G862" s="337">
        <v>0</v>
      </c>
      <c r="H862" s="337">
        <v>0</v>
      </c>
      <c r="I862" s="337">
        <v>0</v>
      </c>
    </row>
    <row r="863" spans="1:9" s="190" customFormat="1" x14ac:dyDescent="0.2">
      <c r="A863" s="11"/>
      <c r="B863" s="70" t="s">
        <v>195</v>
      </c>
      <c r="C863" s="104">
        <f t="shared" si="162"/>
        <v>3.5</v>
      </c>
      <c r="D863" s="337">
        <v>0</v>
      </c>
      <c r="E863" s="347">
        <f>4-0.5</f>
        <v>3.5</v>
      </c>
      <c r="F863" s="104">
        <v>0</v>
      </c>
      <c r="G863" s="104">
        <v>0</v>
      </c>
      <c r="H863" s="104">
        <v>0</v>
      </c>
      <c r="I863" s="104">
        <v>0</v>
      </c>
    </row>
    <row r="864" spans="1:9" s="338" customFormat="1" x14ac:dyDescent="0.2">
      <c r="A864" s="101" t="s">
        <v>772</v>
      </c>
      <c r="B864" s="71" t="s">
        <v>194</v>
      </c>
      <c r="C864" s="337">
        <f t="shared" si="162"/>
        <v>12</v>
      </c>
      <c r="D864" s="337">
        <v>0</v>
      </c>
      <c r="E864" s="347">
        <v>12</v>
      </c>
      <c r="F864" s="337">
        <v>0</v>
      </c>
      <c r="G864" s="337">
        <v>0</v>
      </c>
      <c r="H864" s="337">
        <v>0</v>
      </c>
      <c r="I864" s="337">
        <v>0</v>
      </c>
    </row>
    <row r="865" spans="1:9" s="190" customFormat="1" x14ac:dyDescent="0.2">
      <c r="A865" s="11"/>
      <c r="B865" s="70" t="s">
        <v>195</v>
      </c>
      <c r="C865" s="104">
        <f t="shared" si="162"/>
        <v>12</v>
      </c>
      <c r="D865" s="337">
        <v>0</v>
      </c>
      <c r="E865" s="347">
        <v>12</v>
      </c>
      <c r="F865" s="104">
        <v>0</v>
      </c>
      <c r="G865" s="104">
        <v>0</v>
      </c>
      <c r="H865" s="104">
        <v>0</v>
      </c>
      <c r="I865" s="104">
        <v>0</v>
      </c>
    </row>
    <row r="866" spans="1:9" s="338" customFormat="1" ht="25.5" x14ac:dyDescent="0.2">
      <c r="A866" s="101" t="s">
        <v>773</v>
      </c>
      <c r="B866" s="71" t="s">
        <v>194</v>
      </c>
      <c r="C866" s="337">
        <f t="shared" si="162"/>
        <v>0</v>
      </c>
      <c r="D866" s="337">
        <v>0</v>
      </c>
      <c r="E866" s="347">
        <f>9-9</f>
        <v>0</v>
      </c>
      <c r="F866" s="337">
        <v>0</v>
      </c>
      <c r="G866" s="337">
        <v>0</v>
      </c>
      <c r="H866" s="337">
        <v>0</v>
      </c>
      <c r="I866" s="337">
        <v>0</v>
      </c>
    </row>
    <row r="867" spans="1:9" s="190" customFormat="1" x14ac:dyDescent="0.2">
      <c r="A867" s="11"/>
      <c r="B867" s="70" t="s">
        <v>195</v>
      </c>
      <c r="C867" s="104">
        <f t="shared" si="162"/>
        <v>0</v>
      </c>
      <c r="D867" s="337">
        <v>0</v>
      </c>
      <c r="E867" s="347">
        <f>9-9</f>
        <v>0</v>
      </c>
      <c r="F867" s="104">
        <v>0</v>
      </c>
      <c r="G867" s="104">
        <v>0</v>
      </c>
      <c r="H867" s="104">
        <v>0</v>
      </c>
      <c r="I867" s="104">
        <v>0</v>
      </c>
    </row>
    <row r="868" spans="1:9" s="338" customFormat="1" x14ac:dyDescent="0.2">
      <c r="A868" s="101" t="s">
        <v>852</v>
      </c>
      <c r="B868" s="71" t="s">
        <v>194</v>
      </c>
      <c r="C868" s="98">
        <f t="shared" si="162"/>
        <v>11.5</v>
      </c>
      <c r="D868" s="98">
        <v>0</v>
      </c>
      <c r="E868" s="72">
        <f>14-2-0.5</f>
        <v>11.5</v>
      </c>
      <c r="F868" s="98">
        <v>0</v>
      </c>
      <c r="G868" s="98">
        <v>0</v>
      </c>
      <c r="H868" s="98">
        <v>0</v>
      </c>
      <c r="I868" s="98">
        <v>0</v>
      </c>
    </row>
    <row r="869" spans="1:9" s="190" customFormat="1" x14ac:dyDescent="0.2">
      <c r="A869" s="11"/>
      <c r="B869" s="70" t="s">
        <v>195</v>
      </c>
      <c r="C869" s="98">
        <f t="shared" si="162"/>
        <v>11.5</v>
      </c>
      <c r="D869" s="98">
        <v>0</v>
      </c>
      <c r="E869" s="72">
        <f>14-2-0.5</f>
        <v>11.5</v>
      </c>
      <c r="F869" s="98">
        <v>0</v>
      </c>
      <c r="G869" s="98">
        <v>0</v>
      </c>
      <c r="H869" s="98">
        <v>0</v>
      </c>
      <c r="I869" s="98">
        <v>0</v>
      </c>
    </row>
    <row r="870" spans="1:9" s="338" customFormat="1" x14ac:dyDescent="0.2">
      <c r="A870" s="498" t="s">
        <v>819</v>
      </c>
      <c r="B870" s="574" t="s">
        <v>194</v>
      </c>
      <c r="C870" s="98">
        <f t="shared" si="162"/>
        <v>0</v>
      </c>
      <c r="D870" s="98">
        <v>0</v>
      </c>
      <c r="E870" s="72">
        <f>45-45</f>
        <v>0</v>
      </c>
      <c r="F870" s="98">
        <v>0</v>
      </c>
      <c r="G870" s="98">
        <v>0</v>
      </c>
      <c r="H870" s="98">
        <v>0</v>
      </c>
      <c r="I870" s="98">
        <v>0</v>
      </c>
    </row>
    <row r="871" spans="1:9" s="190" customFormat="1" x14ac:dyDescent="0.2">
      <c r="A871" s="509"/>
      <c r="B871" s="521" t="s">
        <v>195</v>
      </c>
      <c r="C871" s="98">
        <f t="shared" si="162"/>
        <v>0</v>
      </c>
      <c r="D871" s="98">
        <v>0</v>
      </c>
      <c r="E871" s="72">
        <f>45-45</f>
        <v>0</v>
      </c>
      <c r="F871" s="98">
        <v>0</v>
      </c>
      <c r="G871" s="98">
        <v>0</v>
      </c>
      <c r="H871" s="98">
        <v>0</v>
      </c>
      <c r="I871" s="98">
        <v>0</v>
      </c>
    </row>
    <row r="872" spans="1:9" s="338" customFormat="1" x14ac:dyDescent="0.2">
      <c r="A872" s="498" t="s">
        <v>853</v>
      </c>
      <c r="B872" s="574" t="s">
        <v>194</v>
      </c>
      <c r="C872" s="98">
        <f t="shared" si="162"/>
        <v>48</v>
      </c>
      <c r="D872" s="98">
        <v>0</v>
      </c>
      <c r="E872" s="72">
        <f>47+1</f>
        <v>48</v>
      </c>
      <c r="F872" s="98">
        <v>0</v>
      </c>
      <c r="G872" s="98">
        <v>0</v>
      </c>
      <c r="H872" s="98">
        <v>0</v>
      </c>
      <c r="I872" s="98">
        <v>0</v>
      </c>
    </row>
    <row r="873" spans="1:9" s="190" customFormat="1" x14ac:dyDescent="0.2">
      <c r="A873" s="509"/>
      <c r="B873" s="521" t="s">
        <v>195</v>
      </c>
      <c r="C873" s="98">
        <f t="shared" si="162"/>
        <v>48</v>
      </c>
      <c r="D873" s="98">
        <v>0</v>
      </c>
      <c r="E873" s="72">
        <f>47+1</f>
        <v>48</v>
      </c>
      <c r="F873" s="98">
        <v>0</v>
      </c>
      <c r="G873" s="98">
        <v>0</v>
      </c>
      <c r="H873" s="98">
        <v>0</v>
      </c>
      <c r="I873" s="98">
        <v>0</v>
      </c>
    </row>
    <row r="874" spans="1:9" s="338" customFormat="1" x14ac:dyDescent="0.2">
      <c r="A874" s="65" t="s">
        <v>878</v>
      </c>
      <c r="B874" s="71" t="s">
        <v>194</v>
      </c>
      <c r="C874" s="98">
        <f t="shared" si="162"/>
        <v>10</v>
      </c>
      <c r="D874" s="98">
        <v>0</v>
      </c>
      <c r="E874" s="72">
        <v>10</v>
      </c>
      <c r="F874" s="98">
        <v>0</v>
      </c>
      <c r="G874" s="98">
        <v>0</v>
      </c>
      <c r="H874" s="98">
        <v>0</v>
      </c>
      <c r="I874" s="98">
        <v>0</v>
      </c>
    </row>
    <row r="875" spans="1:9" s="190" customFormat="1" x14ac:dyDescent="0.2">
      <c r="A875" s="11"/>
      <c r="B875" s="70" t="s">
        <v>195</v>
      </c>
      <c r="C875" s="98">
        <f t="shared" si="162"/>
        <v>10</v>
      </c>
      <c r="D875" s="98">
        <v>0</v>
      </c>
      <c r="E875" s="72">
        <v>10</v>
      </c>
      <c r="F875" s="98">
        <v>0</v>
      </c>
      <c r="G875" s="98">
        <v>0</v>
      </c>
      <c r="H875" s="98">
        <v>0</v>
      </c>
      <c r="I875" s="98">
        <v>0</v>
      </c>
    </row>
    <row r="876" spans="1:9" s="338" customFormat="1" x14ac:dyDescent="0.2">
      <c r="A876" s="65" t="s">
        <v>879</v>
      </c>
      <c r="B876" s="66" t="s">
        <v>194</v>
      </c>
      <c r="C876" s="98">
        <f t="shared" si="162"/>
        <v>4</v>
      </c>
      <c r="D876" s="98">
        <v>0</v>
      </c>
      <c r="E876" s="72">
        <v>4</v>
      </c>
      <c r="F876" s="98">
        <v>0</v>
      </c>
      <c r="G876" s="98">
        <v>0</v>
      </c>
      <c r="H876" s="98">
        <v>0</v>
      </c>
      <c r="I876" s="98">
        <v>0</v>
      </c>
    </row>
    <row r="877" spans="1:9" s="190" customFormat="1" x14ac:dyDescent="0.2">
      <c r="A877" s="11"/>
      <c r="B877" s="66" t="s">
        <v>195</v>
      </c>
      <c r="C877" s="98">
        <f t="shared" si="162"/>
        <v>4</v>
      </c>
      <c r="D877" s="98">
        <v>0</v>
      </c>
      <c r="E877" s="72">
        <v>4</v>
      </c>
      <c r="F877" s="98">
        <v>0</v>
      </c>
      <c r="G877" s="98">
        <v>0</v>
      </c>
      <c r="H877" s="98">
        <v>0</v>
      </c>
      <c r="I877" s="98">
        <v>0</v>
      </c>
    </row>
    <row r="878" spans="1:9" s="338" customFormat="1" x14ac:dyDescent="0.2">
      <c r="A878" s="65" t="s">
        <v>605</v>
      </c>
      <c r="B878" s="71" t="s">
        <v>194</v>
      </c>
      <c r="C878" s="98">
        <f t="shared" si="162"/>
        <v>15</v>
      </c>
      <c r="D878" s="98">
        <v>0</v>
      </c>
      <c r="E878" s="72">
        <v>15</v>
      </c>
      <c r="F878" s="98">
        <v>0</v>
      </c>
      <c r="G878" s="98">
        <v>0</v>
      </c>
      <c r="H878" s="98">
        <v>0</v>
      </c>
      <c r="I878" s="98">
        <v>0</v>
      </c>
    </row>
    <row r="879" spans="1:9" s="190" customFormat="1" x14ac:dyDescent="0.2">
      <c r="A879" s="11"/>
      <c r="B879" s="70" t="s">
        <v>195</v>
      </c>
      <c r="C879" s="98">
        <f t="shared" si="162"/>
        <v>15</v>
      </c>
      <c r="D879" s="98">
        <v>0</v>
      </c>
      <c r="E879" s="72">
        <v>15</v>
      </c>
      <c r="F879" s="98">
        <v>0</v>
      </c>
      <c r="G879" s="98">
        <v>0</v>
      </c>
      <c r="H879" s="98">
        <v>0</v>
      </c>
      <c r="I879" s="98">
        <v>0</v>
      </c>
    </row>
    <row r="880" spans="1:9" s="161" customFormat="1" x14ac:dyDescent="0.2">
      <c r="A880" s="191" t="s">
        <v>286</v>
      </c>
      <c r="B880" s="159" t="s">
        <v>194</v>
      </c>
      <c r="C880" s="160">
        <f t="shared" si="162"/>
        <v>32.39</v>
      </c>
      <c r="D880" s="160">
        <f t="shared" ref="D880:I881" si="163">D882+D884+D886+D888+D890+D892+D894</f>
        <v>0</v>
      </c>
      <c r="E880" s="160">
        <f t="shared" si="163"/>
        <v>32.39</v>
      </c>
      <c r="F880" s="160">
        <f t="shared" si="163"/>
        <v>0</v>
      </c>
      <c r="G880" s="160">
        <f t="shared" si="163"/>
        <v>0</v>
      </c>
      <c r="H880" s="160">
        <f t="shared" si="163"/>
        <v>0</v>
      </c>
      <c r="I880" s="160">
        <f t="shared" si="163"/>
        <v>0</v>
      </c>
    </row>
    <row r="881" spans="1:9" s="161" customFormat="1" x14ac:dyDescent="0.2">
      <c r="A881" s="181"/>
      <c r="B881" s="162" t="s">
        <v>195</v>
      </c>
      <c r="C881" s="160">
        <f t="shared" si="162"/>
        <v>32.39</v>
      </c>
      <c r="D881" s="160">
        <f t="shared" si="163"/>
        <v>0</v>
      </c>
      <c r="E881" s="160">
        <f t="shared" si="163"/>
        <v>32.39</v>
      </c>
      <c r="F881" s="160">
        <f t="shared" si="163"/>
        <v>0</v>
      </c>
      <c r="G881" s="160">
        <f t="shared" si="163"/>
        <v>0</v>
      </c>
      <c r="H881" s="160">
        <f t="shared" si="163"/>
        <v>0</v>
      </c>
      <c r="I881" s="160">
        <f t="shared" si="163"/>
        <v>0</v>
      </c>
    </row>
    <row r="882" spans="1:9" s="190" customFormat="1" x14ac:dyDescent="0.2">
      <c r="A882" s="498" t="s">
        <v>622</v>
      </c>
      <c r="B882" s="467" t="s">
        <v>194</v>
      </c>
      <c r="C882" s="104">
        <f t="shared" si="162"/>
        <v>4.54</v>
      </c>
      <c r="D882" s="104">
        <v>0</v>
      </c>
      <c r="E882" s="104">
        <f>6-1.45-0.01</f>
        <v>4.54</v>
      </c>
      <c r="F882" s="104">
        <v>0</v>
      </c>
      <c r="G882" s="104">
        <v>0</v>
      </c>
      <c r="H882" s="104">
        <v>0</v>
      </c>
      <c r="I882" s="104">
        <v>0</v>
      </c>
    </row>
    <row r="883" spans="1:9" s="190" customFormat="1" x14ac:dyDescent="0.2">
      <c r="A883" s="471"/>
      <c r="B883" s="468" t="s">
        <v>195</v>
      </c>
      <c r="C883" s="104">
        <f t="shared" si="162"/>
        <v>4.54</v>
      </c>
      <c r="D883" s="104">
        <v>0</v>
      </c>
      <c r="E883" s="104">
        <f>6-1.45-0.01</f>
        <v>4.54</v>
      </c>
      <c r="F883" s="104">
        <v>0</v>
      </c>
      <c r="G883" s="104">
        <v>0</v>
      </c>
      <c r="H883" s="104">
        <v>0</v>
      </c>
      <c r="I883" s="104">
        <v>0</v>
      </c>
    </row>
    <row r="884" spans="1:9" s="190" customFormat="1" x14ac:dyDescent="0.2">
      <c r="A884" s="498" t="s">
        <v>623</v>
      </c>
      <c r="B884" s="467" t="s">
        <v>194</v>
      </c>
      <c r="C884" s="104">
        <f t="shared" si="162"/>
        <v>0</v>
      </c>
      <c r="D884" s="104">
        <v>0</v>
      </c>
      <c r="E884" s="104">
        <f>4-4</f>
        <v>0</v>
      </c>
      <c r="F884" s="104">
        <v>0</v>
      </c>
      <c r="G884" s="104">
        <v>0</v>
      </c>
      <c r="H884" s="104">
        <v>0</v>
      </c>
      <c r="I884" s="104">
        <v>0</v>
      </c>
    </row>
    <row r="885" spans="1:9" s="190" customFormat="1" x14ac:dyDescent="0.2">
      <c r="A885" s="471"/>
      <c r="B885" s="468" t="s">
        <v>195</v>
      </c>
      <c r="C885" s="104">
        <f t="shared" si="162"/>
        <v>0</v>
      </c>
      <c r="D885" s="104">
        <v>0</v>
      </c>
      <c r="E885" s="104">
        <f>4-4</f>
        <v>0</v>
      </c>
      <c r="F885" s="104">
        <v>0</v>
      </c>
      <c r="G885" s="104">
        <v>0</v>
      </c>
      <c r="H885" s="104">
        <v>0</v>
      </c>
      <c r="I885" s="104">
        <v>0</v>
      </c>
    </row>
    <row r="886" spans="1:9" s="190" customFormat="1" x14ac:dyDescent="0.2">
      <c r="A886" s="498" t="s">
        <v>624</v>
      </c>
      <c r="B886" s="467" t="s">
        <v>194</v>
      </c>
      <c r="C886" s="104">
        <f t="shared" si="162"/>
        <v>0</v>
      </c>
      <c r="D886" s="104">
        <v>0</v>
      </c>
      <c r="E886" s="104">
        <f>6-6</f>
        <v>0</v>
      </c>
      <c r="F886" s="104">
        <v>0</v>
      </c>
      <c r="G886" s="104">
        <v>0</v>
      </c>
      <c r="H886" s="104">
        <v>0</v>
      </c>
      <c r="I886" s="104">
        <v>0</v>
      </c>
    </row>
    <row r="887" spans="1:9" s="190" customFormat="1" x14ac:dyDescent="0.2">
      <c r="A887" s="471"/>
      <c r="B887" s="468" t="s">
        <v>195</v>
      </c>
      <c r="C887" s="104">
        <f t="shared" si="162"/>
        <v>0</v>
      </c>
      <c r="D887" s="104">
        <v>0</v>
      </c>
      <c r="E887" s="104">
        <f>6-6</f>
        <v>0</v>
      </c>
      <c r="F887" s="104">
        <v>0</v>
      </c>
      <c r="G887" s="104">
        <v>0</v>
      </c>
      <c r="H887" s="104">
        <v>0</v>
      </c>
      <c r="I887" s="104">
        <v>0</v>
      </c>
    </row>
    <row r="888" spans="1:9" s="190" customFormat="1" x14ac:dyDescent="0.2">
      <c r="A888" s="99" t="s">
        <v>779</v>
      </c>
      <c r="B888" s="467" t="s">
        <v>194</v>
      </c>
      <c r="C888" s="104">
        <f t="shared" si="162"/>
        <v>5.9499999999999993</v>
      </c>
      <c r="D888" s="104">
        <v>0</v>
      </c>
      <c r="E888" s="104">
        <f>6.1-0.15</f>
        <v>5.9499999999999993</v>
      </c>
      <c r="F888" s="104">
        <v>0</v>
      </c>
      <c r="G888" s="104">
        <v>0</v>
      </c>
      <c r="H888" s="104">
        <v>0</v>
      </c>
      <c r="I888" s="104">
        <v>0</v>
      </c>
    </row>
    <row r="889" spans="1:9" s="190" customFormat="1" x14ac:dyDescent="0.2">
      <c r="A889" s="471"/>
      <c r="B889" s="468" t="s">
        <v>195</v>
      </c>
      <c r="C889" s="104">
        <f t="shared" si="162"/>
        <v>5.9499999999999993</v>
      </c>
      <c r="D889" s="104">
        <v>0</v>
      </c>
      <c r="E889" s="104">
        <f>6.1-0.15</f>
        <v>5.9499999999999993</v>
      </c>
      <c r="F889" s="104">
        <v>0</v>
      </c>
      <c r="G889" s="104">
        <v>0</v>
      </c>
      <c r="H889" s="104">
        <v>0</v>
      </c>
      <c r="I889" s="104">
        <v>0</v>
      </c>
    </row>
    <row r="890" spans="1:9" s="190" customFormat="1" x14ac:dyDescent="0.2">
      <c r="A890" s="99" t="s">
        <v>780</v>
      </c>
      <c r="B890" s="467" t="s">
        <v>194</v>
      </c>
      <c r="C890" s="104">
        <f t="shared" si="162"/>
        <v>3.1599999999999997</v>
      </c>
      <c r="D890" s="104">
        <v>0</v>
      </c>
      <c r="E890" s="104">
        <f>5.35-2.19</f>
        <v>3.1599999999999997</v>
      </c>
      <c r="F890" s="104">
        <v>0</v>
      </c>
      <c r="G890" s="104">
        <v>0</v>
      </c>
      <c r="H890" s="104">
        <v>0</v>
      </c>
      <c r="I890" s="104">
        <v>0</v>
      </c>
    </row>
    <row r="891" spans="1:9" s="190" customFormat="1" x14ac:dyDescent="0.2">
      <c r="A891" s="471"/>
      <c r="B891" s="468" t="s">
        <v>195</v>
      </c>
      <c r="C891" s="104">
        <f t="shared" si="162"/>
        <v>3.1599999999999997</v>
      </c>
      <c r="D891" s="104">
        <v>0</v>
      </c>
      <c r="E891" s="104">
        <f>5.35-2.19</f>
        <v>3.1599999999999997</v>
      </c>
      <c r="F891" s="104">
        <v>0</v>
      </c>
      <c r="G891" s="104">
        <v>0</v>
      </c>
      <c r="H891" s="104">
        <v>0</v>
      </c>
      <c r="I891" s="104">
        <v>0</v>
      </c>
    </row>
    <row r="892" spans="1:9" s="190" customFormat="1" x14ac:dyDescent="0.2">
      <c r="A892" s="99" t="s">
        <v>780</v>
      </c>
      <c r="B892" s="467" t="s">
        <v>194</v>
      </c>
      <c r="C892" s="104">
        <f t="shared" si="162"/>
        <v>3.16</v>
      </c>
      <c r="D892" s="104">
        <v>0</v>
      </c>
      <c r="E892" s="104">
        <v>3.16</v>
      </c>
      <c r="F892" s="104">
        <v>0</v>
      </c>
      <c r="G892" s="104">
        <v>0</v>
      </c>
      <c r="H892" s="104">
        <v>0</v>
      </c>
      <c r="I892" s="104">
        <v>0</v>
      </c>
    </row>
    <row r="893" spans="1:9" s="190" customFormat="1" x14ac:dyDescent="0.2">
      <c r="A893" s="471"/>
      <c r="B893" s="468" t="s">
        <v>195</v>
      </c>
      <c r="C893" s="104">
        <f t="shared" si="162"/>
        <v>3.16</v>
      </c>
      <c r="D893" s="104">
        <v>0</v>
      </c>
      <c r="E893" s="104">
        <v>3.16</v>
      </c>
      <c r="F893" s="104">
        <v>0</v>
      </c>
      <c r="G893" s="104">
        <v>0</v>
      </c>
      <c r="H893" s="104">
        <v>0</v>
      </c>
      <c r="I893" s="104">
        <v>0</v>
      </c>
    </row>
    <row r="894" spans="1:9" s="190" customFormat="1" x14ac:dyDescent="0.2">
      <c r="A894" s="99" t="s">
        <v>818</v>
      </c>
      <c r="B894" s="467" t="s">
        <v>194</v>
      </c>
      <c r="C894" s="104">
        <f t="shared" si="162"/>
        <v>15.58</v>
      </c>
      <c r="D894" s="104">
        <v>0</v>
      </c>
      <c r="E894" s="104">
        <v>15.58</v>
      </c>
      <c r="F894" s="104">
        <v>0</v>
      </c>
      <c r="G894" s="104">
        <v>0</v>
      </c>
      <c r="H894" s="104">
        <v>0</v>
      </c>
      <c r="I894" s="104">
        <v>0</v>
      </c>
    </row>
    <row r="895" spans="1:9" s="190" customFormat="1" x14ac:dyDescent="0.2">
      <c r="A895" s="471"/>
      <c r="B895" s="468" t="s">
        <v>195</v>
      </c>
      <c r="C895" s="104">
        <f t="shared" si="162"/>
        <v>15.58</v>
      </c>
      <c r="D895" s="104">
        <v>0</v>
      </c>
      <c r="E895" s="104">
        <v>15.58</v>
      </c>
      <c r="F895" s="104">
        <v>0</v>
      </c>
      <c r="G895" s="104">
        <v>0</v>
      </c>
      <c r="H895" s="104">
        <v>0</v>
      </c>
      <c r="I895" s="104">
        <v>0</v>
      </c>
    </row>
    <row r="896" spans="1:9" s="161" customFormat="1" x14ac:dyDescent="0.2">
      <c r="A896" s="192" t="s">
        <v>278</v>
      </c>
      <c r="B896" s="184" t="s">
        <v>194</v>
      </c>
      <c r="C896" s="160">
        <f t="shared" si="162"/>
        <v>5859.9799999999987</v>
      </c>
      <c r="D896" s="160">
        <f t="shared" ref="D896:I897" si="164">D898+D900+D902+D904+D906+D908+D910+D912+D914+D916+D918+D920+D922+D924+D926+D928+D930+D932+D934+D936+D938+D940+D942+D944+D946+D948+D950+D952+D954+D956+D958+D960+D962+D964+D966+D968+D970+D972+D974+D976+D978+D980+D982+D984+D986+D988+D990+D992+D994+D996+D998+D1000+D1002+D1004+D1006+D1008+D1010</f>
        <v>372.08</v>
      </c>
      <c r="E896" s="160">
        <f t="shared" si="164"/>
        <v>5487.8999999999987</v>
      </c>
      <c r="F896" s="160">
        <f t="shared" si="164"/>
        <v>0</v>
      </c>
      <c r="G896" s="160">
        <f t="shared" si="164"/>
        <v>0</v>
      </c>
      <c r="H896" s="160">
        <f t="shared" si="164"/>
        <v>0</v>
      </c>
      <c r="I896" s="160">
        <f t="shared" si="164"/>
        <v>0</v>
      </c>
    </row>
    <row r="897" spans="1:9" s="161" customFormat="1" x14ac:dyDescent="0.2">
      <c r="A897" s="181"/>
      <c r="B897" s="162" t="s">
        <v>195</v>
      </c>
      <c r="C897" s="160">
        <f t="shared" si="162"/>
        <v>5859.9799999999987</v>
      </c>
      <c r="D897" s="160">
        <f t="shared" si="164"/>
        <v>372.08</v>
      </c>
      <c r="E897" s="160">
        <f t="shared" si="164"/>
        <v>5487.8999999999987</v>
      </c>
      <c r="F897" s="160">
        <f t="shared" si="164"/>
        <v>0</v>
      </c>
      <c r="G897" s="160">
        <f t="shared" si="164"/>
        <v>0</v>
      </c>
      <c r="H897" s="160">
        <f t="shared" si="164"/>
        <v>0</v>
      </c>
      <c r="I897" s="160">
        <f t="shared" si="164"/>
        <v>0</v>
      </c>
    </row>
    <row r="898" spans="1:9" s="344" customFormat="1" x14ac:dyDescent="0.2">
      <c r="A898" s="366" t="s">
        <v>71</v>
      </c>
      <c r="B898" s="411" t="s">
        <v>194</v>
      </c>
      <c r="C898" s="342">
        <f t="shared" si="162"/>
        <v>77</v>
      </c>
      <c r="D898" s="342">
        <v>77</v>
      </c>
      <c r="E898" s="345">
        <v>0</v>
      </c>
      <c r="F898" s="342">
        <v>0</v>
      </c>
      <c r="G898" s="342">
        <v>0</v>
      </c>
      <c r="H898" s="342">
        <v>0</v>
      </c>
      <c r="I898" s="342">
        <v>0</v>
      </c>
    </row>
    <row r="899" spans="1:9" s="125" customFormat="1" x14ac:dyDescent="0.2">
      <c r="A899" s="135"/>
      <c r="B899" s="106" t="s">
        <v>195</v>
      </c>
      <c r="C899" s="103">
        <f t="shared" si="162"/>
        <v>77</v>
      </c>
      <c r="D899" s="103">
        <v>77</v>
      </c>
      <c r="E899" s="87">
        <v>0</v>
      </c>
      <c r="F899" s="103">
        <v>0</v>
      </c>
      <c r="G899" s="103">
        <v>0</v>
      </c>
      <c r="H899" s="103">
        <v>0</v>
      </c>
      <c r="I899" s="103">
        <v>0</v>
      </c>
    </row>
    <row r="900" spans="1:9" s="125" customFormat="1" x14ac:dyDescent="0.2">
      <c r="A900" s="469" t="s">
        <v>573</v>
      </c>
      <c r="B900" s="108" t="s">
        <v>194</v>
      </c>
      <c r="C900" s="103">
        <f t="shared" si="162"/>
        <v>68</v>
      </c>
      <c r="D900" s="103">
        <v>0</v>
      </c>
      <c r="E900" s="87">
        <v>68</v>
      </c>
      <c r="F900" s="103">
        <v>0</v>
      </c>
      <c r="G900" s="103">
        <v>0</v>
      </c>
      <c r="H900" s="103">
        <v>0</v>
      </c>
      <c r="I900" s="103">
        <v>0</v>
      </c>
    </row>
    <row r="901" spans="1:9" s="125" customFormat="1" x14ac:dyDescent="0.2">
      <c r="A901" s="135"/>
      <c r="B901" s="106" t="s">
        <v>195</v>
      </c>
      <c r="C901" s="103">
        <f t="shared" si="162"/>
        <v>68</v>
      </c>
      <c r="D901" s="103">
        <v>0</v>
      </c>
      <c r="E901" s="87">
        <v>68</v>
      </c>
      <c r="F901" s="103">
        <v>0</v>
      </c>
      <c r="G901" s="103">
        <v>0</v>
      </c>
      <c r="H901" s="103">
        <v>0</v>
      </c>
      <c r="I901" s="103">
        <v>0</v>
      </c>
    </row>
    <row r="902" spans="1:9" s="125" customFormat="1" x14ac:dyDescent="0.2">
      <c r="A902" s="469" t="s">
        <v>574</v>
      </c>
      <c r="B902" s="108" t="s">
        <v>194</v>
      </c>
      <c r="C902" s="103">
        <f t="shared" si="162"/>
        <v>172</v>
      </c>
      <c r="D902" s="103">
        <v>0</v>
      </c>
      <c r="E902" s="87">
        <f>167+5</f>
        <v>172</v>
      </c>
      <c r="F902" s="103">
        <v>0</v>
      </c>
      <c r="G902" s="103">
        <v>0</v>
      </c>
      <c r="H902" s="103">
        <v>0</v>
      </c>
      <c r="I902" s="103">
        <v>0</v>
      </c>
    </row>
    <row r="903" spans="1:9" s="125" customFormat="1" x14ac:dyDescent="0.2">
      <c r="A903" s="135"/>
      <c r="B903" s="106" t="s">
        <v>195</v>
      </c>
      <c r="C903" s="103">
        <f t="shared" si="162"/>
        <v>172</v>
      </c>
      <c r="D903" s="103">
        <v>0</v>
      </c>
      <c r="E903" s="87">
        <f>167+5</f>
        <v>172</v>
      </c>
      <c r="F903" s="103">
        <v>0</v>
      </c>
      <c r="G903" s="103">
        <v>0</v>
      </c>
      <c r="H903" s="103">
        <v>0</v>
      </c>
      <c r="I903" s="103">
        <v>0</v>
      </c>
    </row>
    <row r="904" spans="1:9" s="125" customFormat="1" x14ac:dyDescent="0.2">
      <c r="A904" s="469" t="s">
        <v>575</v>
      </c>
      <c r="B904" s="108" t="s">
        <v>194</v>
      </c>
      <c r="C904" s="103">
        <f t="shared" si="162"/>
        <v>28</v>
      </c>
      <c r="D904" s="103">
        <v>0</v>
      </c>
      <c r="E904" s="87">
        <v>28</v>
      </c>
      <c r="F904" s="103">
        <v>0</v>
      </c>
      <c r="G904" s="103">
        <v>0</v>
      </c>
      <c r="H904" s="103">
        <v>0</v>
      </c>
      <c r="I904" s="103">
        <v>0</v>
      </c>
    </row>
    <row r="905" spans="1:9" s="125" customFormat="1" x14ac:dyDescent="0.2">
      <c r="A905" s="135"/>
      <c r="B905" s="106" t="s">
        <v>195</v>
      </c>
      <c r="C905" s="103">
        <f t="shared" si="162"/>
        <v>28</v>
      </c>
      <c r="D905" s="103">
        <v>0</v>
      </c>
      <c r="E905" s="87">
        <v>28</v>
      </c>
      <c r="F905" s="103">
        <v>0</v>
      </c>
      <c r="G905" s="103">
        <v>0</v>
      </c>
      <c r="H905" s="103">
        <v>0</v>
      </c>
      <c r="I905" s="103">
        <v>0</v>
      </c>
    </row>
    <row r="906" spans="1:9" s="344" customFormat="1" x14ac:dyDescent="0.2">
      <c r="A906" s="366" t="s">
        <v>72</v>
      </c>
      <c r="B906" s="411" t="s">
        <v>194</v>
      </c>
      <c r="C906" s="342">
        <f t="shared" si="162"/>
        <v>7</v>
      </c>
      <c r="D906" s="337">
        <v>7</v>
      </c>
      <c r="E906" s="345">
        <v>0</v>
      </c>
      <c r="F906" s="342">
        <v>0</v>
      </c>
      <c r="G906" s="342">
        <v>0</v>
      </c>
      <c r="H906" s="342">
        <v>0</v>
      </c>
      <c r="I906" s="342">
        <v>0</v>
      </c>
    </row>
    <row r="907" spans="1:9" s="125" customFormat="1" x14ac:dyDescent="0.2">
      <c r="A907" s="135"/>
      <c r="B907" s="106" t="s">
        <v>195</v>
      </c>
      <c r="C907" s="103">
        <f t="shared" si="162"/>
        <v>7</v>
      </c>
      <c r="D907" s="103">
        <v>7</v>
      </c>
      <c r="E907" s="87">
        <v>0</v>
      </c>
      <c r="F907" s="103">
        <v>0</v>
      </c>
      <c r="G907" s="103">
        <v>0</v>
      </c>
      <c r="H907" s="103">
        <v>0</v>
      </c>
      <c r="I907" s="103">
        <v>0</v>
      </c>
    </row>
    <row r="908" spans="1:9" s="125" customFormat="1" x14ac:dyDescent="0.2">
      <c r="A908" s="469" t="s">
        <v>576</v>
      </c>
      <c r="B908" s="108" t="s">
        <v>194</v>
      </c>
      <c r="C908" s="103">
        <f t="shared" si="162"/>
        <v>1400</v>
      </c>
      <c r="D908" s="103">
        <v>0</v>
      </c>
      <c r="E908" s="87">
        <v>1400</v>
      </c>
      <c r="F908" s="103">
        <v>0</v>
      </c>
      <c r="G908" s="103">
        <v>0</v>
      </c>
      <c r="H908" s="103">
        <v>0</v>
      </c>
      <c r="I908" s="103">
        <v>0</v>
      </c>
    </row>
    <row r="909" spans="1:9" s="125" customFormat="1" x14ac:dyDescent="0.2">
      <c r="A909" s="135"/>
      <c r="B909" s="106" t="s">
        <v>195</v>
      </c>
      <c r="C909" s="103">
        <f>D909+E909+F909+G909+H909+I909</f>
        <v>1400</v>
      </c>
      <c r="D909" s="103">
        <v>0</v>
      </c>
      <c r="E909" s="87">
        <v>1400</v>
      </c>
      <c r="F909" s="103">
        <v>0</v>
      </c>
      <c r="G909" s="103">
        <v>0</v>
      </c>
      <c r="H909" s="103">
        <v>0</v>
      </c>
      <c r="I909" s="103">
        <v>0</v>
      </c>
    </row>
    <row r="910" spans="1:9" s="125" customFormat="1" x14ac:dyDescent="0.2">
      <c r="A910" s="469" t="s">
        <v>577</v>
      </c>
      <c r="B910" s="108" t="s">
        <v>194</v>
      </c>
      <c r="C910" s="103">
        <f>D910+E910+F910+G910+H910+I910</f>
        <v>69</v>
      </c>
      <c r="D910" s="103">
        <v>0</v>
      </c>
      <c r="E910" s="87">
        <f>58+11</f>
        <v>69</v>
      </c>
      <c r="F910" s="103">
        <v>0</v>
      </c>
      <c r="G910" s="103">
        <v>0</v>
      </c>
      <c r="H910" s="103">
        <v>0</v>
      </c>
      <c r="I910" s="103">
        <v>0</v>
      </c>
    </row>
    <row r="911" spans="1:9" s="125" customFormat="1" x14ac:dyDescent="0.2">
      <c r="A911" s="135"/>
      <c r="B911" s="106" t="s">
        <v>195</v>
      </c>
      <c r="C911" s="103">
        <f>D911+E911+F911+G911+H911+I911</f>
        <v>69</v>
      </c>
      <c r="D911" s="103">
        <v>0</v>
      </c>
      <c r="E911" s="87">
        <f>58+11</f>
        <v>69</v>
      </c>
      <c r="F911" s="103">
        <v>0</v>
      </c>
      <c r="G911" s="103">
        <v>0</v>
      </c>
      <c r="H911" s="103">
        <v>0</v>
      </c>
      <c r="I911" s="103">
        <v>0</v>
      </c>
    </row>
    <row r="912" spans="1:9" s="344" customFormat="1" x14ac:dyDescent="0.2">
      <c r="A912" s="366" t="s">
        <v>73</v>
      </c>
      <c r="B912" s="411" t="s">
        <v>194</v>
      </c>
      <c r="C912" s="342">
        <f t="shared" si="162"/>
        <v>62.4</v>
      </c>
      <c r="D912" s="337">
        <v>62.4</v>
      </c>
      <c r="E912" s="345">
        <v>0</v>
      </c>
      <c r="F912" s="342">
        <v>0</v>
      </c>
      <c r="G912" s="342">
        <v>0</v>
      </c>
      <c r="H912" s="342">
        <v>0</v>
      </c>
      <c r="I912" s="342">
        <v>0</v>
      </c>
    </row>
    <row r="913" spans="1:9" s="125" customFormat="1" x14ac:dyDescent="0.2">
      <c r="A913" s="135"/>
      <c r="B913" s="106" t="s">
        <v>195</v>
      </c>
      <c r="C913" s="103">
        <f t="shared" si="162"/>
        <v>62.4</v>
      </c>
      <c r="D913" s="103">
        <v>62.4</v>
      </c>
      <c r="E913" s="87">
        <v>0</v>
      </c>
      <c r="F913" s="103">
        <v>0</v>
      </c>
      <c r="G913" s="103">
        <v>0</v>
      </c>
      <c r="H913" s="103">
        <v>0</v>
      </c>
      <c r="I913" s="103">
        <v>0</v>
      </c>
    </row>
    <row r="914" spans="1:9" s="125" customFormat="1" x14ac:dyDescent="0.2">
      <c r="A914" s="469" t="s">
        <v>578</v>
      </c>
      <c r="B914" s="108" t="s">
        <v>194</v>
      </c>
      <c r="C914" s="103">
        <f t="shared" si="162"/>
        <v>191</v>
      </c>
      <c r="D914" s="103">
        <v>0</v>
      </c>
      <c r="E914" s="87">
        <v>191</v>
      </c>
      <c r="F914" s="103">
        <v>0</v>
      </c>
      <c r="G914" s="103">
        <v>0</v>
      </c>
      <c r="H914" s="103">
        <v>0</v>
      </c>
      <c r="I914" s="103">
        <v>0</v>
      </c>
    </row>
    <row r="915" spans="1:9" s="125" customFormat="1" x14ac:dyDescent="0.2">
      <c r="A915" s="135"/>
      <c r="B915" s="106" t="s">
        <v>195</v>
      </c>
      <c r="C915" s="103">
        <f t="shared" si="162"/>
        <v>191</v>
      </c>
      <c r="D915" s="103">
        <v>0</v>
      </c>
      <c r="E915" s="87">
        <v>191</v>
      </c>
      <c r="F915" s="103">
        <v>0</v>
      </c>
      <c r="G915" s="103">
        <v>0</v>
      </c>
      <c r="H915" s="103">
        <v>0</v>
      </c>
      <c r="I915" s="103">
        <v>0</v>
      </c>
    </row>
    <row r="916" spans="1:9" s="344" customFormat="1" x14ac:dyDescent="0.2">
      <c r="A916" s="366" t="s">
        <v>75</v>
      </c>
      <c r="B916" s="411" t="s">
        <v>194</v>
      </c>
      <c r="C916" s="342">
        <f t="shared" si="162"/>
        <v>64.12</v>
      </c>
      <c r="D916" s="337">
        <v>64.12</v>
      </c>
      <c r="E916" s="345">
        <v>0</v>
      </c>
      <c r="F916" s="342">
        <v>0</v>
      </c>
      <c r="G916" s="342">
        <v>0</v>
      </c>
      <c r="H916" s="342">
        <v>0</v>
      </c>
      <c r="I916" s="342">
        <v>0</v>
      </c>
    </row>
    <row r="917" spans="1:9" s="125" customFormat="1" x14ac:dyDescent="0.2">
      <c r="A917" s="135"/>
      <c r="B917" s="106" t="s">
        <v>195</v>
      </c>
      <c r="C917" s="103">
        <f t="shared" si="162"/>
        <v>64.12</v>
      </c>
      <c r="D917" s="103">
        <v>64.12</v>
      </c>
      <c r="E917" s="87">
        <v>0</v>
      </c>
      <c r="F917" s="103">
        <v>0</v>
      </c>
      <c r="G917" s="103">
        <v>0</v>
      </c>
      <c r="H917" s="103">
        <v>0</v>
      </c>
      <c r="I917" s="103">
        <v>0</v>
      </c>
    </row>
    <row r="918" spans="1:9" s="125" customFormat="1" x14ac:dyDescent="0.2">
      <c r="A918" s="469" t="s">
        <v>287</v>
      </c>
      <c r="B918" s="108" t="s">
        <v>194</v>
      </c>
      <c r="C918" s="103">
        <f t="shared" si="162"/>
        <v>1027.6500000000001</v>
      </c>
      <c r="D918" s="103">
        <v>0</v>
      </c>
      <c r="E918" s="87">
        <f>446.65+581</f>
        <v>1027.6500000000001</v>
      </c>
      <c r="F918" s="103">
        <v>0</v>
      </c>
      <c r="G918" s="103">
        <v>0</v>
      </c>
      <c r="H918" s="103">
        <v>0</v>
      </c>
      <c r="I918" s="103">
        <v>0</v>
      </c>
    </row>
    <row r="919" spans="1:9" s="125" customFormat="1" x14ac:dyDescent="0.2">
      <c r="A919" s="135"/>
      <c r="B919" s="106" t="s">
        <v>195</v>
      </c>
      <c r="C919" s="103">
        <f t="shared" si="162"/>
        <v>1027.6500000000001</v>
      </c>
      <c r="D919" s="103">
        <v>0</v>
      </c>
      <c r="E919" s="87">
        <f>446.65+581</f>
        <v>1027.6500000000001</v>
      </c>
      <c r="F919" s="103">
        <v>0</v>
      </c>
      <c r="G919" s="103">
        <v>0</v>
      </c>
      <c r="H919" s="103">
        <v>0</v>
      </c>
      <c r="I919" s="103">
        <v>0</v>
      </c>
    </row>
    <row r="920" spans="1:9" s="344" customFormat="1" x14ac:dyDescent="0.2">
      <c r="A920" s="366" t="s">
        <v>76</v>
      </c>
      <c r="B920" s="411" t="s">
        <v>194</v>
      </c>
      <c r="C920" s="342">
        <f t="shared" si="162"/>
        <v>109</v>
      </c>
      <c r="D920" s="342">
        <v>109</v>
      </c>
      <c r="E920" s="345">
        <v>0</v>
      </c>
      <c r="F920" s="342">
        <v>0</v>
      </c>
      <c r="G920" s="342">
        <v>0</v>
      </c>
      <c r="H920" s="342">
        <v>0</v>
      </c>
      <c r="I920" s="342">
        <v>0</v>
      </c>
    </row>
    <row r="921" spans="1:9" s="125" customFormat="1" x14ac:dyDescent="0.2">
      <c r="A921" s="135"/>
      <c r="B921" s="106" t="s">
        <v>195</v>
      </c>
      <c r="C921" s="103">
        <f t="shared" si="162"/>
        <v>109</v>
      </c>
      <c r="D921" s="103">
        <v>109</v>
      </c>
      <c r="E921" s="87">
        <v>0</v>
      </c>
      <c r="F921" s="103">
        <v>0</v>
      </c>
      <c r="G921" s="103">
        <v>0</v>
      </c>
      <c r="H921" s="103">
        <v>0</v>
      </c>
      <c r="I921" s="103">
        <v>0</v>
      </c>
    </row>
    <row r="922" spans="1:9" s="352" customFormat="1" x14ac:dyDescent="0.2">
      <c r="A922" s="349" t="s">
        <v>391</v>
      </c>
      <c r="B922" s="412" t="s">
        <v>194</v>
      </c>
      <c r="C922" s="345">
        <f t="shared" si="162"/>
        <v>30</v>
      </c>
      <c r="D922" s="345">
        <v>30</v>
      </c>
      <c r="E922" s="345">
        <v>0</v>
      </c>
      <c r="F922" s="345">
        <v>0</v>
      </c>
      <c r="G922" s="345">
        <v>0</v>
      </c>
      <c r="H922" s="345">
        <v>0</v>
      </c>
      <c r="I922" s="345">
        <v>0</v>
      </c>
    </row>
    <row r="923" spans="1:9" s="88" customFormat="1" x14ac:dyDescent="0.2">
      <c r="A923" s="11"/>
      <c r="B923" s="29" t="s">
        <v>195</v>
      </c>
      <c r="C923" s="58">
        <f t="shared" si="162"/>
        <v>30</v>
      </c>
      <c r="D923" s="87">
        <v>30</v>
      </c>
      <c r="E923" s="58">
        <v>0</v>
      </c>
      <c r="F923" s="58">
        <v>0</v>
      </c>
      <c r="G923" s="58">
        <v>0</v>
      </c>
      <c r="H923" s="58">
        <v>0</v>
      </c>
      <c r="I923" s="58">
        <v>0</v>
      </c>
    </row>
    <row r="924" spans="1:9" s="352" customFormat="1" x14ac:dyDescent="0.2">
      <c r="A924" s="349" t="s">
        <v>392</v>
      </c>
      <c r="B924" s="412" t="s">
        <v>194</v>
      </c>
      <c r="C924" s="345">
        <f t="shared" si="162"/>
        <v>22.56</v>
      </c>
      <c r="D924" s="345">
        <v>22.56</v>
      </c>
      <c r="E924" s="345">
        <v>0</v>
      </c>
      <c r="F924" s="345">
        <v>0</v>
      </c>
      <c r="G924" s="345">
        <v>0</v>
      </c>
      <c r="H924" s="345">
        <v>0</v>
      </c>
      <c r="I924" s="345">
        <v>0</v>
      </c>
    </row>
    <row r="925" spans="1:9" s="88" customFormat="1" x14ac:dyDescent="0.2">
      <c r="A925" s="11"/>
      <c r="B925" s="29" t="s">
        <v>195</v>
      </c>
      <c r="C925" s="58">
        <f t="shared" si="162"/>
        <v>22.56</v>
      </c>
      <c r="D925" s="87">
        <v>22.56</v>
      </c>
      <c r="E925" s="58">
        <v>0</v>
      </c>
      <c r="F925" s="58">
        <v>0</v>
      </c>
      <c r="G925" s="58">
        <v>0</v>
      </c>
      <c r="H925" s="58">
        <v>0</v>
      </c>
      <c r="I925" s="58">
        <v>0</v>
      </c>
    </row>
    <row r="926" spans="1:9" s="88" customFormat="1" x14ac:dyDescent="0.2">
      <c r="A926" s="469" t="s">
        <v>579</v>
      </c>
      <c r="B926" s="470" t="s">
        <v>194</v>
      </c>
      <c r="C926" s="496">
        <f t="shared" si="162"/>
        <v>0</v>
      </c>
      <c r="D926" s="87">
        <v>0</v>
      </c>
      <c r="E926" s="58">
        <f>144-144</f>
        <v>0</v>
      </c>
      <c r="F926" s="58">
        <v>0</v>
      </c>
      <c r="G926" s="58">
        <v>0</v>
      </c>
      <c r="H926" s="58">
        <v>0</v>
      </c>
      <c r="I926" s="58">
        <v>0</v>
      </c>
    </row>
    <row r="927" spans="1:9" s="88" customFormat="1" x14ac:dyDescent="0.2">
      <c r="A927" s="471"/>
      <c r="B927" s="468" t="s">
        <v>195</v>
      </c>
      <c r="C927" s="496">
        <f t="shared" si="162"/>
        <v>0</v>
      </c>
      <c r="D927" s="87">
        <v>0</v>
      </c>
      <c r="E927" s="58">
        <f>144-144</f>
        <v>0</v>
      </c>
      <c r="F927" s="58">
        <v>0</v>
      </c>
      <c r="G927" s="58">
        <v>0</v>
      </c>
      <c r="H927" s="58">
        <v>0</v>
      </c>
      <c r="I927" s="58">
        <v>0</v>
      </c>
    </row>
    <row r="928" spans="1:9" s="88" customFormat="1" ht="25.5" x14ac:dyDescent="0.2">
      <c r="A928" s="442" t="s">
        <v>580</v>
      </c>
      <c r="B928" s="470" t="s">
        <v>194</v>
      </c>
      <c r="C928" s="496">
        <f t="shared" si="162"/>
        <v>281.31</v>
      </c>
      <c r="D928" s="87">
        <v>0</v>
      </c>
      <c r="E928" s="58">
        <v>281.31</v>
      </c>
      <c r="F928" s="58">
        <v>0</v>
      </c>
      <c r="G928" s="58">
        <v>0</v>
      </c>
      <c r="H928" s="58">
        <v>0</v>
      </c>
      <c r="I928" s="58">
        <v>0</v>
      </c>
    </row>
    <row r="929" spans="1:9" s="88" customFormat="1" x14ac:dyDescent="0.2">
      <c r="A929" s="471"/>
      <c r="B929" s="468" t="s">
        <v>195</v>
      </c>
      <c r="C929" s="496">
        <f t="shared" si="162"/>
        <v>281.31</v>
      </c>
      <c r="D929" s="87">
        <v>0</v>
      </c>
      <c r="E929" s="58">
        <v>281.31</v>
      </c>
      <c r="F929" s="58">
        <v>0</v>
      </c>
      <c r="G929" s="58">
        <v>0</v>
      </c>
      <c r="H929" s="58">
        <v>0</v>
      </c>
      <c r="I929" s="58">
        <v>0</v>
      </c>
    </row>
    <row r="930" spans="1:9" s="88" customFormat="1" x14ac:dyDescent="0.2">
      <c r="A930" s="469" t="s">
        <v>581</v>
      </c>
      <c r="B930" s="470" t="s">
        <v>194</v>
      </c>
      <c r="C930" s="496">
        <f t="shared" si="162"/>
        <v>93</v>
      </c>
      <c r="D930" s="87">
        <v>0</v>
      </c>
      <c r="E930" s="58">
        <f>186.6-93.6</f>
        <v>93</v>
      </c>
      <c r="F930" s="58">
        <v>0</v>
      </c>
      <c r="G930" s="58">
        <v>0</v>
      </c>
      <c r="H930" s="58">
        <v>0</v>
      </c>
      <c r="I930" s="58">
        <v>0</v>
      </c>
    </row>
    <row r="931" spans="1:9" s="88" customFormat="1" x14ac:dyDescent="0.2">
      <c r="A931" s="471"/>
      <c r="B931" s="468" t="s">
        <v>195</v>
      </c>
      <c r="C931" s="496">
        <f t="shared" si="162"/>
        <v>93</v>
      </c>
      <c r="D931" s="87">
        <v>0</v>
      </c>
      <c r="E931" s="58">
        <f>186.6-93.6</f>
        <v>93</v>
      </c>
      <c r="F931" s="58">
        <v>0</v>
      </c>
      <c r="G931" s="58">
        <v>0</v>
      </c>
      <c r="H931" s="58">
        <v>0</v>
      </c>
      <c r="I931" s="58">
        <v>0</v>
      </c>
    </row>
    <row r="932" spans="1:9" s="88" customFormat="1" x14ac:dyDescent="0.2">
      <c r="A932" s="469" t="s">
        <v>727</v>
      </c>
      <c r="B932" s="470" t="s">
        <v>194</v>
      </c>
      <c r="C932" s="496">
        <f t="shared" si="162"/>
        <v>301.64999999999998</v>
      </c>
      <c r="D932" s="87">
        <v>0</v>
      </c>
      <c r="E932" s="58">
        <v>301.64999999999998</v>
      </c>
      <c r="F932" s="58">
        <v>0</v>
      </c>
      <c r="G932" s="58">
        <v>0</v>
      </c>
      <c r="H932" s="58">
        <v>0</v>
      </c>
      <c r="I932" s="58">
        <v>0</v>
      </c>
    </row>
    <row r="933" spans="1:9" s="88" customFormat="1" x14ac:dyDescent="0.2">
      <c r="A933" s="471"/>
      <c r="B933" s="468" t="s">
        <v>195</v>
      </c>
      <c r="C933" s="496">
        <f t="shared" si="162"/>
        <v>301.64999999999998</v>
      </c>
      <c r="D933" s="87">
        <v>0</v>
      </c>
      <c r="E933" s="58">
        <v>301.64999999999998</v>
      </c>
      <c r="F933" s="58">
        <v>0</v>
      </c>
      <c r="G933" s="58">
        <v>0</v>
      </c>
      <c r="H933" s="58">
        <v>0</v>
      </c>
      <c r="I933" s="58">
        <v>0</v>
      </c>
    </row>
    <row r="934" spans="1:9" s="88" customFormat="1" x14ac:dyDescent="0.2">
      <c r="A934" s="469" t="s">
        <v>582</v>
      </c>
      <c r="B934" s="470" t="s">
        <v>194</v>
      </c>
      <c r="C934" s="496">
        <f t="shared" si="162"/>
        <v>10.82</v>
      </c>
      <c r="D934" s="87">
        <v>0</v>
      </c>
      <c r="E934" s="58">
        <v>10.82</v>
      </c>
      <c r="F934" s="58">
        <v>0</v>
      </c>
      <c r="G934" s="58">
        <v>0</v>
      </c>
      <c r="H934" s="58">
        <v>0</v>
      </c>
      <c r="I934" s="58">
        <v>0</v>
      </c>
    </row>
    <row r="935" spans="1:9" s="88" customFormat="1" x14ac:dyDescent="0.2">
      <c r="A935" s="471"/>
      <c r="B935" s="468" t="s">
        <v>195</v>
      </c>
      <c r="C935" s="496">
        <f t="shared" si="162"/>
        <v>10.82</v>
      </c>
      <c r="D935" s="87">
        <v>0</v>
      </c>
      <c r="E935" s="58">
        <v>10.82</v>
      </c>
      <c r="F935" s="58">
        <v>0</v>
      </c>
      <c r="G935" s="58">
        <v>0</v>
      </c>
      <c r="H935" s="58">
        <v>0</v>
      </c>
      <c r="I935" s="58">
        <v>0</v>
      </c>
    </row>
    <row r="936" spans="1:9" s="88" customFormat="1" x14ac:dyDescent="0.2">
      <c r="A936" s="469" t="s">
        <v>583</v>
      </c>
      <c r="B936" s="470" t="s">
        <v>194</v>
      </c>
      <c r="C936" s="496">
        <f t="shared" si="162"/>
        <v>0</v>
      </c>
      <c r="D936" s="87">
        <v>0</v>
      </c>
      <c r="E936" s="58">
        <f>230-230</f>
        <v>0</v>
      </c>
      <c r="F936" s="58">
        <v>0</v>
      </c>
      <c r="G936" s="58">
        <v>0</v>
      </c>
      <c r="H936" s="58">
        <v>0</v>
      </c>
      <c r="I936" s="58">
        <v>0</v>
      </c>
    </row>
    <row r="937" spans="1:9" s="88" customFormat="1" x14ac:dyDescent="0.2">
      <c r="A937" s="471"/>
      <c r="B937" s="468" t="s">
        <v>195</v>
      </c>
      <c r="C937" s="496">
        <f t="shared" si="162"/>
        <v>0</v>
      </c>
      <c r="D937" s="87">
        <v>0</v>
      </c>
      <c r="E937" s="58">
        <f>230-230</f>
        <v>0</v>
      </c>
      <c r="F937" s="58">
        <v>0</v>
      </c>
      <c r="G937" s="58">
        <v>0</v>
      </c>
      <c r="H937" s="58">
        <v>0</v>
      </c>
      <c r="I937" s="58">
        <v>0</v>
      </c>
    </row>
    <row r="938" spans="1:9" s="88" customFormat="1" x14ac:dyDescent="0.2">
      <c r="A938" s="469" t="s">
        <v>584</v>
      </c>
      <c r="B938" s="470" t="s">
        <v>194</v>
      </c>
      <c r="C938" s="496">
        <f t="shared" si="162"/>
        <v>54</v>
      </c>
      <c r="D938" s="87">
        <v>0</v>
      </c>
      <c r="E938" s="58">
        <f>46+8</f>
        <v>54</v>
      </c>
      <c r="F938" s="58">
        <v>0</v>
      </c>
      <c r="G938" s="58">
        <v>0</v>
      </c>
      <c r="H938" s="58">
        <v>0</v>
      </c>
      <c r="I938" s="58">
        <v>0</v>
      </c>
    </row>
    <row r="939" spans="1:9" s="88" customFormat="1" x14ac:dyDescent="0.2">
      <c r="A939" s="471"/>
      <c r="B939" s="468" t="s">
        <v>195</v>
      </c>
      <c r="C939" s="496">
        <f t="shared" si="162"/>
        <v>54</v>
      </c>
      <c r="D939" s="87">
        <v>0</v>
      </c>
      <c r="E939" s="58">
        <f>46+8</f>
        <v>54</v>
      </c>
      <c r="F939" s="58">
        <v>0</v>
      </c>
      <c r="G939" s="58">
        <v>0</v>
      </c>
      <c r="H939" s="58">
        <v>0</v>
      </c>
      <c r="I939" s="58">
        <v>0</v>
      </c>
    </row>
    <row r="940" spans="1:9" s="88" customFormat="1" x14ac:dyDescent="0.2">
      <c r="A940" s="469" t="s">
        <v>74</v>
      </c>
      <c r="B940" s="470" t="s">
        <v>194</v>
      </c>
      <c r="C940" s="496">
        <f t="shared" si="162"/>
        <v>70.37</v>
      </c>
      <c r="D940" s="87">
        <v>0</v>
      </c>
      <c r="E940" s="58">
        <v>70.37</v>
      </c>
      <c r="F940" s="58">
        <v>0</v>
      </c>
      <c r="G940" s="58">
        <v>0</v>
      </c>
      <c r="H940" s="58">
        <v>0</v>
      </c>
      <c r="I940" s="58">
        <v>0</v>
      </c>
    </row>
    <row r="941" spans="1:9" s="88" customFormat="1" x14ac:dyDescent="0.2">
      <c r="A941" s="471"/>
      <c r="B941" s="468" t="s">
        <v>195</v>
      </c>
      <c r="C941" s="496">
        <f t="shared" si="162"/>
        <v>70.37</v>
      </c>
      <c r="D941" s="87">
        <v>0</v>
      </c>
      <c r="E941" s="58">
        <v>70.37</v>
      </c>
      <c r="F941" s="58">
        <v>0</v>
      </c>
      <c r="G941" s="58">
        <v>0</v>
      </c>
      <c r="H941" s="58">
        <v>0</v>
      </c>
      <c r="I941" s="58">
        <v>0</v>
      </c>
    </row>
    <row r="942" spans="1:9" s="88" customFormat="1" x14ac:dyDescent="0.2">
      <c r="A942" s="469" t="s">
        <v>726</v>
      </c>
      <c r="B942" s="470" t="s">
        <v>194</v>
      </c>
      <c r="C942" s="496">
        <f t="shared" si="162"/>
        <v>9.1</v>
      </c>
      <c r="D942" s="87">
        <v>0</v>
      </c>
      <c r="E942" s="58">
        <v>9.1</v>
      </c>
      <c r="F942" s="58">
        <v>0</v>
      </c>
      <c r="G942" s="58">
        <v>0</v>
      </c>
      <c r="H942" s="58">
        <v>0</v>
      </c>
      <c r="I942" s="58">
        <v>0</v>
      </c>
    </row>
    <row r="943" spans="1:9" s="88" customFormat="1" x14ac:dyDescent="0.2">
      <c r="A943" s="471"/>
      <c r="B943" s="468" t="s">
        <v>195</v>
      </c>
      <c r="C943" s="496">
        <f t="shared" si="162"/>
        <v>9.1</v>
      </c>
      <c r="D943" s="87">
        <v>0</v>
      </c>
      <c r="E943" s="58">
        <v>9.1</v>
      </c>
      <c r="F943" s="58">
        <v>0</v>
      </c>
      <c r="G943" s="58">
        <v>0</v>
      </c>
      <c r="H943" s="58">
        <v>0</v>
      </c>
      <c r="I943" s="58">
        <v>0</v>
      </c>
    </row>
    <row r="944" spans="1:9" s="88" customFormat="1" x14ac:dyDescent="0.2">
      <c r="A944" s="469" t="s">
        <v>585</v>
      </c>
      <c r="B944" s="470" t="s">
        <v>194</v>
      </c>
      <c r="C944" s="496">
        <f t="shared" si="162"/>
        <v>4.5999999999999996</v>
      </c>
      <c r="D944" s="87">
        <v>0</v>
      </c>
      <c r="E944" s="58">
        <v>4.5999999999999996</v>
      </c>
      <c r="F944" s="58">
        <v>0</v>
      </c>
      <c r="G944" s="58">
        <v>0</v>
      </c>
      <c r="H944" s="58">
        <v>0</v>
      </c>
      <c r="I944" s="58">
        <v>0</v>
      </c>
    </row>
    <row r="945" spans="1:9" s="88" customFormat="1" x14ac:dyDescent="0.2">
      <c r="A945" s="471"/>
      <c r="B945" s="468" t="s">
        <v>195</v>
      </c>
      <c r="C945" s="496">
        <f t="shared" si="162"/>
        <v>4.5999999999999996</v>
      </c>
      <c r="D945" s="87">
        <v>0</v>
      </c>
      <c r="E945" s="58">
        <v>4.5999999999999996</v>
      </c>
      <c r="F945" s="58">
        <v>0</v>
      </c>
      <c r="G945" s="58">
        <v>0</v>
      </c>
      <c r="H945" s="58">
        <v>0</v>
      </c>
      <c r="I945" s="58">
        <v>0</v>
      </c>
    </row>
    <row r="946" spans="1:9" s="88" customFormat="1" x14ac:dyDescent="0.2">
      <c r="A946" s="469" t="s">
        <v>586</v>
      </c>
      <c r="B946" s="470" t="s">
        <v>194</v>
      </c>
      <c r="C946" s="496">
        <f t="shared" si="162"/>
        <v>4.49</v>
      </c>
      <c r="D946" s="87">
        <v>0</v>
      </c>
      <c r="E946" s="58">
        <v>4.49</v>
      </c>
      <c r="F946" s="58">
        <v>0</v>
      </c>
      <c r="G946" s="58">
        <v>0</v>
      </c>
      <c r="H946" s="58">
        <v>0</v>
      </c>
      <c r="I946" s="58">
        <v>0</v>
      </c>
    </row>
    <row r="947" spans="1:9" s="88" customFormat="1" x14ac:dyDescent="0.2">
      <c r="A947" s="471"/>
      <c r="B947" s="468" t="s">
        <v>195</v>
      </c>
      <c r="C947" s="496">
        <f t="shared" si="162"/>
        <v>4.49</v>
      </c>
      <c r="D947" s="87">
        <v>0</v>
      </c>
      <c r="E947" s="58">
        <v>4.49</v>
      </c>
      <c r="F947" s="58">
        <v>0</v>
      </c>
      <c r="G947" s="58">
        <v>0</v>
      </c>
      <c r="H947" s="58">
        <v>0</v>
      </c>
      <c r="I947" s="58">
        <v>0</v>
      </c>
    </row>
    <row r="948" spans="1:9" s="88" customFormat="1" x14ac:dyDescent="0.2">
      <c r="A948" s="469" t="s">
        <v>587</v>
      </c>
      <c r="B948" s="470" t="s">
        <v>194</v>
      </c>
      <c r="C948" s="496">
        <f t="shared" ref="C948:C1035" si="165">D948+E948+F948+G948+H948+I948</f>
        <v>5.92</v>
      </c>
      <c r="D948" s="87">
        <v>0</v>
      </c>
      <c r="E948" s="58">
        <v>5.92</v>
      </c>
      <c r="F948" s="58">
        <v>0</v>
      </c>
      <c r="G948" s="58">
        <v>0</v>
      </c>
      <c r="H948" s="58">
        <v>0</v>
      </c>
      <c r="I948" s="58">
        <v>0</v>
      </c>
    </row>
    <row r="949" spans="1:9" s="88" customFormat="1" x14ac:dyDescent="0.2">
      <c r="A949" s="471"/>
      <c r="B949" s="468" t="s">
        <v>195</v>
      </c>
      <c r="C949" s="496">
        <f t="shared" si="165"/>
        <v>5.92</v>
      </c>
      <c r="D949" s="87">
        <v>0</v>
      </c>
      <c r="E949" s="58">
        <v>5.92</v>
      </c>
      <c r="F949" s="58">
        <v>0</v>
      </c>
      <c r="G949" s="58">
        <v>0</v>
      </c>
      <c r="H949" s="58">
        <v>0</v>
      </c>
      <c r="I949" s="58">
        <v>0</v>
      </c>
    </row>
    <row r="950" spans="1:9" s="88" customFormat="1" ht="25.5" x14ac:dyDescent="0.2">
      <c r="A950" s="442" t="s">
        <v>588</v>
      </c>
      <c r="B950" s="495" t="s">
        <v>194</v>
      </c>
      <c r="C950" s="496">
        <f t="shared" si="165"/>
        <v>5.81</v>
      </c>
      <c r="D950" s="497">
        <v>0</v>
      </c>
      <c r="E950" s="496">
        <v>5.81</v>
      </c>
      <c r="F950" s="496">
        <v>0</v>
      </c>
      <c r="G950" s="496">
        <v>0</v>
      </c>
      <c r="H950" s="496">
        <v>0</v>
      </c>
      <c r="I950" s="496">
        <v>0</v>
      </c>
    </row>
    <row r="951" spans="1:9" s="88" customFormat="1" x14ac:dyDescent="0.2">
      <c r="A951" s="471"/>
      <c r="B951" s="468" t="s">
        <v>195</v>
      </c>
      <c r="C951" s="58">
        <f t="shared" si="165"/>
        <v>5.81</v>
      </c>
      <c r="D951" s="87">
        <v>0</v>
      </c>
      <c r="E951" s="58">
        <v>5.81</v>
      </c>
      <c r="F951" s="58">
        <v>0</v>
      </c>
      <c r="G951" s="58">
        <v>0</v>
      </c>
      <c r="H951" s="58">
        <v>0</v>
      </c>
      <c r="I951" s="58">
        <v>0</v>
      </c>
    </row>
    <row r="952" spans="1:9" s="88" customFormat="1" x14ac:dyDescent="0.2">
      <c r="A952" s="469" t="s">
        <v>589</v>
      </c>
      <c r="B952" s="470" t="s">
        <v>194</v>
      </c>
      <c r="C952" s="58">
        <f t="shared" si="165"/>
        <v>4.5999999999999996</v>
      </c>
      <c r="D952" s="87">
        <v>0</v>
      </c>
      <c r="E952" s="58">
        <v>4.5999999999999996</v>
      </c>
      <c r="F952" s="58">
        <v>0</v>
      </c>
      <c r="G952" s="58">
        <v>0</v>
      </c>
      <c r="H952" s="58">
        <v>0</v>
      </c>
      <c r="I952" s="58">
        <v>0</v>
      </c>
    </row>
    <row r="953" spans="1:9" s="88" customFormat="1" x14ac:dyDescent="0.2">
      <c r="A953" s="471"/>
      <c r="B953" s="468" t="s">
        <v>195</v>
      </c>
      <c r="C953" s="58">
        <f t="shared" si="165"/>
        <v>4.5999999999999996</v>
      </c>
      <c r="D953" s="87">
        <v>0</v>
      </c>
      <c r="E953" s="58">
        <v>4.5999999999999996</v>
      </c>
      <c r="F953" s="58">
        <v>0</v>
      </c>
      <c r="G953" s="58">
        <v>0</v>
      </c>
      <c r="H953" s="58">
        <v>0</v>
      </c>
      <c r="I953" s="58">
        <v>0</v>
      </c>
    </row>
    <row r="954" spans="1:9" s="88" customFormat="1" x14ac:dyDescent="0.2">
      <c r="A954" s="469" t="s">
        <v>590</v>
      </c>
      <c r="B954" s="470" t="s">
        <v>194</v>
      </c>
      <c r="C954" s="58">
        <f t="shared" si="165"/>
        <v>4.63</v>
      </c>
      <c r="D954" s="87">
        <v>0</v>
      </c>
      <c r="E954" s="58">
        <v>4.63</v>
      </c>
      <c r="F954" s="58">
        <v>0</v>
      </c>
      <c r="G954" s="58">
        <v>0</v>
      </c>
      <c r="H954" s="58">
        <v>0</v>
      </c>
      <c r="I954" s="58">
        <v>0</v>
      </c>
    </row>
    <row r="955" spans="1:9" s="88" customFormat="1" x14ac:dyDescent="0.2">
      <c r="A955" s="471"/>
      <c r="B955" s="468" t="s">
        <v>195</v>
      </c>
      <c r="C955" s="58">
        <f t="shared" si="165"/>
        <v>4.63</v>
      </c>
      <c r="D955" s="87">
        <v>0</v>
      </c>
      <c r="E955" s="58">
        <v>4.63</v>
      </c>
      <c r="F955" s="58">
        <v>0</v>
      </c>
      <c r="G955" s="58">
        <v>0</v>
      </c>
      <c r="H955" s="58">
        <v>0</v>
      </c>
      <c r="I955" s="58">
        <v>0</v>
      </c>
    </row>
    <row r="956" spans="1:9" s="88" customFormat="1" x14ac:dyDescent="0.2">
      <c r="A956" s="469" t="s">
        <v>591</v>
      </c>
      <c r="B956" s="470" t="s">
        <v>194</v>
      </c>
      <c r="C956" s="58">
        <f t="shared" si="165"/>
        <v>2.87</v>
      </c>
      <c r="D956" s="87">
        <v>0</v>
      </c>
      <c r="E956" s="58">
        <v>2.87</v>
      </c>
      <c r="F956" s="58">
        <v>0</v>
      </c>
      <c r="G956" s="58">
        <v>0</v>
      </c>
      <c r="H956" s="58">
        <v>0</v>
      </c>
      <c r="I956" s="58">
        <v>0</v>
      </c>
    </row>
    <row r="957" spans="1:9" s="88" customFormat="1" x14ac:dyDescent="0.2">
      <c r="A957" s="471"/>
      <c r="B957" s="468" t="s">
        <v>195</v>
      </c>
      <c r="C957" s="58">
        <f t="shared" si="165"/>
        <v>2.87</v>
      </c>
      <c r="D957" s="87">
        <v>0</v>
      </c>
      <c r="E957" s="58">
        <v>2.87</v>
      </c>
      <c r="F957" s="58">
        <v>0</v>
      </c>
      <c r="G957" s="58">
        <v>0</v>
      </c>
      <c r="H957" s="58">
        <v>0</v>
      </c>
      <c r="I957" s="58">
        <v>0</v>
      </c>
    </row>
    <row r="958" spans="1:9" s="88" customFormat="1" x14ac:dyDescent="0.2">
      <c r="A958" s="469" t="s">
        <v>592</v>
      </c>
      <c r="B958" s="470" t="s">
        <v>194</v>
      </c>
      <c r="C958" s="58">
        <f t="shared" si="165"/>
        <v>2.96</v>
      </c>
      <c r="D958" s="87">
        <v>0</v>
      </c>
      <c r="E958" s="58">
        <v>2.96</v>
      </c>
      <c r="F958" s="58">
        <v>0</v>
      </c>
      <c r="G958" s="58">
        <v>0</v>
      </c>
      <c r="H958" s="58">
        <v>0</v>
      </c>
      <c r="I958" s="58">
        <v>0</v>
      </c>
    </row>
    <row r="959" spans="1:9" s="88" customFormat="1" x14ac:dyDescent="0.2">
      <c r="A959" s="471"/>
      <c r="B959" s="468" t="s">
        <v>195</v>
      </c>
      <c r="C959" s="58">
        <f t="shared" si="165"/>
        <v>2.96</v>
      </c>
      <c r="D959" s="87">
        <v>0</v>
      </c>
      <c r="E959" s="58">
        <v>2.96</v>
      </c>
      <c r="F959" s="58">
        <v>0</v>
      </c>
      <c r="G959" s="58">
        <v>0</v>
      </c>
      <c r="H959" s="58">
        <v>0</v>
      </c>
      <c r="I959" s="58">
        <v>0</v>
      </c>
    </row>
    <row r="960" spans="1:9" s="88" customFormat="1" x14ac:dyDescent="0.2">
      <c r="A960" s="469" t="s">
        <v>593</v>
      </c>
      <c r="B960" s="470" t="s">
        <v>194</v>
      </c>
      <c r="C960" s="58">
        <f t="shared" si="165"/>
        <v>2.97</v>
      </c>
      <c r="D960" s="87">
        <v>0</v>
      </c>
      <c r="E960" s="58">
        <v>2.97</v>
      </c>
      <c r="F960" s="58">
        <v>0</v>
      </c>
      <c r="G960" s="58">
        <v>0</v>
      </c>
      <c r="H960" s="58">
        <v>0</v>
      </c>
      <c r="I960" s="58">
        <v>0</v>
      </c>
    </row>
    <row r="961" spans="1:9" s="88" customFormat="1" x14ac:dyDescent="0.2">
      <c r="A961" s="471"/>
      <c r="B961" s="468" t="s">
        <v>195</v>
      </c>
      <c r="C961" s="58">
        <f t="shared" si="165"/>
        <v>2.97</v>
      </c>
      <c r="D961" s="87">
        <v>0</v>
      </c>
      <c r="E961" s="58">
        <v>2.97</v>
      </c>
      <c r="F961" s="58">
        <v>0</v>
      </c>
      <c r="G961" s="58">
        <v>0</v>
      </c>
      <c r="H961" s="58">
        <v>0</v>
      </c>
      <c r="I961" s="58">
        <v>0</v>
      </c>
    </row>
    <row r="962" spans="1:9" s="88" customFormat="1" x14ac:dyDescent="0.2">
      <c r="A962" s="469" t="s">
        <v>594</v>
      </c>
      <c r="B962" s="470" t="s">
        <v>194</v>
      </c>
      <c r="C962" s="58">
        <f t="shared" si="165"/>
        <v>4.18</v>
      </c>
      <c r="D962" s="87">
        <v>0</v>
      </c>
      <c r="E962" s="58">
        <v>4.18</v>
      </c>
      <c r="F962" s="58">
        <v>0</v>
      </c>
      <c r="G962" s="58">
        <v>0</v>
      </c>
      <c r="H962" s="58">
        <v>0</v>
      </c>
      <c r="I962" s="58">
        <v>0</v>
      </c>
    </row>
    <row r="963" spans="1:9" s="88" customFormat="1" x14ac:dyDescent="0.2">
      <c r="A963" s="471"/>
      <c r="B963" s="468" t="s">
        <v>195</v>
      </c>
      <c r="C963" s="58">
        <f t="shared" si="165"/>
        <v>4.18</v>
      </c>
      <c r="D963" s="87">
        <v>0</v>
      </c>
      <c r="E963" s="58">
        <v>4.18</v>
      </c>
      <c r="F963" s="58">
        <v>0</v>
      </c>
      <c r="G963" s="58">
        <v>0</v>
      </c>
      <c r="H963" s="58">
        <v>0</v>
      </c>
      <c r="I963" s="58">
        <v>0</v>
      </c>
    </row>
    <row r="964" spans="1:9" s="88" customFormat="1" x14ac:dyDescent="0.2">
      <c r="A964" s="469" t="s">
        <v>595</v>
      </c>
      <c r="B964" s="467" t="s">
        <v>194</v>
      </c>
      <c r="C964" s="58">
        <f t="shared" si="165"/>
        <v>2.97</v>
      </c>
      <c r="D964" s="87">
        <v>0</v>
      </c>
      <c r="E964" s="58">
        <v>2.97</v>
      </c>
      <c r="F964" s="58">
        <v>0</v>
      </c>
      <c r="G964" s="58">
        <v>0</v>
      </c>
      <c r="H964" s="58">
        <v>0</v>
      </c>
      <c r="I964" s="58">
        <v>0</v>
      </c>
    </row>
    <row r="965" spans="1:9" s="88" customFormat="1" x14ac:dyDescent="0.2">
      <c r="A965" s="471"/>
      <c r="B965" s="468" t="s">
        <v>195</v>
      </c>
      <c r="C965" s="58">
        <f t="shared" si="165"/>
        <v>2.97</v>
      </c>
      <c r="D965" s="87">
        <v>0</v>
      </c>
      <c r="E965" s="58">
        <v>2.97</v>
      </c>
      <c r="F965" s="58">
        <v>0</v>
      </c>
      <c r="G965" s="58">
        <v>0</v>
      </c>
      <c r="H965" s="58">
        <v>0</v>
      </c>
      <c r="I965" s="58">
        <v>0</v>
      </c>
    </row>
    <row r="966" spans="1:9" s="88" customFormat="1" x14ac:dyDescent="0.2">
      <c r="A966" s="469" t="s">
        <v>606</v>
      </c>
      <c r="B966" s="467" t="s">
        <v>194</v>
      </c>
      <c r="C966" s="58">
        <f t="shared" si="165"/>
        <v>80.599999999999994</v>
      </c>
      <c r="D966" s="58">
        <v>0</v>
      </c>
      <c r="E966" s="58">
        <f>76+4.6</f>
        <v>80.599999999999994</v>
      </c>
      <c r="F966" s="58">
        <v>0</v>
      </c>
      <c r="G966" s="58">
        <v>0</v>
      </c>
      <c r="H966" s="58">
        <v>0</v>
      </c>
      <c r="I966" s="58">
        <v>0</v>
      </c>
    </row>
    <row r="967" spans="1:9" s="88" customFormat="1" x14ac:dyDescent="0.2">
      <c r="A967" s="471"/>
      <c r="B967" s="468" t="s">
        <v>195</v>
      </c>
      <c r="C967" s="58">
        <f t="shared" si="165"/>
        <v>80.599999999999994</v>
      </c>
      <c r="D967" s="58">
        <v>0</v>
      </c>
      <c r="E967" s="58">
        <f>76+4.6</f>
        <v>80.599999999999994</v>
      </c>
      <c r="F967" s="58">
        <v>0</v>
      </c>
      <c r="G967" s="58">
        <v>0</v>
      </c>
      <c r="H967" s="58">
        <v>0</v>
      </c>
      <c r="I967" s="58">
        <v>0</v>
      </c>
    </row>
    <row r="968" spans="1:9" s="88" customFormat="1" x14ac:dyDescent="0.2">
      <c r="A968" s="469" t="s">
        <v>861</v>
      </c>
      <c r="B968" s="467" t="s">
        <v>194</v>
      </c>
      <c r="C968" s="58">
        <f t="shared" si="165"/>
        <v>19</v>
      </c>
      <c r="D968" s="58">
        <v>0</v>
      </c>
      <c r="E968" s="58">
        <f>14+5</f>
        <v>19</v>
      </c>
      <c r="F968" s="58">
        <v>0</v>
      </c>
      <c r="G968" s="58">
        <v>0</v>
      </c>
      <c r="H968" s="58">
        <v>0</v>
      </c>
      <c r="I968" s="58">
        <v>0</v>
      </c>
    </row>
    <row r="969" spans="1:9" s="88" customFormat="1" x14ac:dyDescent="0.2">
      <c r="A969" s="471"/>
      <c r="B969" s="468" t="s">
        <v>195</v>
      </c>
      <c r="C969" s="58">
        <f t="shared" si="165"/>
        <v>19</v>
      </c>
      <c r="D969" s="58">
        <v>0</v>
      </c>
      <c r="E969" s="58">
        <f>14+5</f>
        <v>19</v>
      </c>
      <c r="F969" s="58">
        <v>0</v>
      </c>
      <c r="G969" s="58">
        <v>0</v>
      </c>
      <c r="H969" s="58">
        <v>0</v>
      </c>
      <c r="I969" s="58">
        <v>0</v>
      </c>
    </row>
    <row r="970" spans="1:9" s="88" customFormat="1" x14ac:dyDescent="0.2">
      <c r="A970" s="469" t="s">
        <v>607</v>
      </c>
      <c r="B970" s="467" t="s">
        <v>194</v>
      </c>
      <c r="C970" s="58">
        <f t="shared" si="165"/>
        <v>5</v>
      </c>
      <c r="D970" s="58">
        <v>0</v>
      </c>
      <c r="E970" s="58">
        <v>5</v>
      </c>
      <c r="F970" s="58">
        <v>0</v>
      </c>
      <c r="G970" s="58">
        <v>0</v>
      </c>
      <c r="H970" s="58">
        <v>0</v>
      </c>
      <c r="I970" s="58">
        <v>0</v>
      </c>
    </row>
    <row r="971" spans="1:9" s="88" customFormat="1" x14ac:dyDescent="0.2">
      <c r="A971" s="471"/>
      <c r="B971" s="468" t="s">
        <v>195</v>
      </c>
      <c r="C971" s="58">
        <f t="shared" si="165"/>
        <v>5</v>
      </c>
      <c r="D971" s="58">
        <v>0</v>
      </c>
      <c r="E971" s="58">
        <v>5</v>
      </c>
      <c r="F971" s="58">
        <v>0</v>
      </c>
      <c r="G971" s="58">
        <v>0</v>
      </c>
      <c r="H971" s="58">
        <v>0</v>
      </c>
      <c r="I971" s="58">
        <v>0</v>
      </c>
    </row>
    <row r="972" spans="1:9" s="88" customFormat="1" x14ac:dyDescent="0.2">
      <c r="A972" s="469" t="s">
        <v>608</v>
      </c>
      <c r="B972" s="467" t="s">
        <v>194</v>
      </c>
      <c r="C972" s="58">
        <f t="shared" si="165"/>
        <v>6</v>
      </c>
      <c r="D972" s="58">
        <v>0</v>
      </c>
      <c r="E972" s="58">
        <v>6</v>
      </c>
      <c r="F972" s="58">
        <v>0</v>
      </c>
      <c r="G972" s="58">
        <v>0</v>
      </c>
      <c r="H972" s="58">
        <v>0</v>
      </c>
      <c r="I972" s="58">
        <v>0</v>
      </c>
    </row>
    <row r="973" spans="1:9" s="88" customFormat="1" x14ac:dyDescent="0.2">
      <c r="A973" s="471"/>
      <c r="B973" s="468" t="s">
        <v>195</v>
      </c>
      <c r="C973" s="58">
        <f t="shared" si="165"/>
        <v>6</v>
      </c>
      <c r="D973" s="58">
        <v>0</v>
      </c>
      <c r="E973" s="58">
        <v>6</v>
      </c>
      <c r="F973" s="58">
        <v>0</v>
      </c>
      <c r="G973" s="58">
        <v>0</v>
      </c>
      <c r="H973" s="58">
        <v>0</v>
      </c>
      <c r="I973" s="58">
        <v>0</v>
      </c>
    </row>
    <row r="974" spans="1:9" s="88" customFormat="1" x14ac:dyDescent="0.2">
      <c r="A974" s="469" t="s">
        <v>609</v>
      </c>
      <c r="B974" s="467" t="s">
        <v>194</v>
      </c>
      <c r="C974" s="58">
        <f t="shared" si="165"/>
        <v>0</v>
      </c>
      <c r="D974" s="58">
        <v>0</v>
      </c>
      <c r="E974" s="58">
        <f>37-37</f>
        <v>0</v>
      </c>
      <c r="F974" s="58">
        <v>0</v>
      </c>
      <c r="G974" s="58">
        <v>0</v>
      </c>
      <c r="H974" s="58">
        <v>0</v>
      </c>
      <c r="I974" s="58">
        <v>0</v>
      </c>
    </row>
    <row r="975" spans="1:9" s="88" customFormat="1" x14ac:dyDescent="0.2">
      <c r="A975" s="471"/>
      <c r="B975" s="468" t="s">
        <v>195</v>
      </c>
      <c r="C975" s="58">
        <f t="shared" si="165"/>
        <v>0</v>
      </c>
      <c r="D975" s="58">
        <v>0</v>
      </c>
      <c r="E975" s="58">
        <f>37-37</f>
        <v>0</v>
      </c>
      <c r="F975" s="58">
        <v>0</v>
      </c>
      <c r="G975" s="58">
        <v>0</v>
      </c>
      <c r="H975" s="58">
        <v>0</v>
      </c>
      <c r="I975" s="58">
        <v>0</v>
      </c>
    </row>
    <row r="976" spans="1:9" s="88" customFormat="1" x14ac:dyDescent="0.2">
      <c r="A976" s="101" t="s">
        <v>744</v>
      </c>
      <c r="B976" s="71" t="s">
        <v>194</v>
      </c>
      <c r="C976" s="58">
        <f t="shared" si="165"/>
        <v>0</v>
      </c>
      <c r="D976" s="58">
        <v>0</v>
      </c>
      <c r="E976" s="58">
        <f>45-45</f>
        <v>0</v>
      </c>
      <c r="F976" s="58">
        <v>0</v>
      </c>
      <c r="G976" s="58">
        <v>0</v>
      </c>
      <c r="H976" s="58">
        <v>0</v>
      </c>
      <c r="I976" s="58">
        <v>0</v>
      </c>
    </row>
    <row r="977" spans="1:9" s="88" customFormat="1" x14ac:dyDescent="0.2">
      <c r="A977" s="11"/>
      <c r="B977" s="70" t="s">
        <v>195</v>
      </c>
      <c r="C977" s="58">
        <f t="shared" si="165"/>
        <v>0</v>
      </c>
      <c r="D977" s="58">
        <v>0</v>
      </c>
      <c r="E977" s="58">
        <f>45-45</f>
        <v>0</v>
      </c>
      <c r="F977" s="58">
        <v>0</v>
      </c>
      <c r="G977" s="58">
        <v>0</v>
      </c>
      <c r="H977" s="58">
        <v>0</v>
      </c>
      <c r="I977" s="58">
        <v>0</v>
      </c>
    </row>
    <row r="978" spans="1:9" s="88" customFormat="1" x14ac:dyDescent="0.2">
      <c r="A978" s="101" t="s">
        <v>745</v>
      </c>
      <c r="B978" s="71" t="s">
        <v>194</v>
      </c>
      <c r="C978" s="58">
        <f t="shared" si="165"/>
        <v>179</v>
      </c>
      <c r="D978" s="58">
        <v>0</v>
      </c>
      <c r="E978" s="58">
        <v>179</v>
      </c>
      <c r="F978" s="58">
        <v>0</v>
      </c>
      <c r="G978" s="58">
        <v>0</v>
      </c>
      <c r="H978" s="58">
        <v>0</v>
      </c>
      <c r="I978" s="58">
        <v>0</v>
      </c>
    </row>
    <row r="979" spans="1:9" s="88" customFormat="1" x14ac:dyDescent="0.2">
      <c r="A979" s="11"/>
      <c r="B979" s="70" t="s">
        <v>195</v>
      </c>
      <c r="C979" s="58">
        <f t="shared" si="165"/>
        <v>179</v>
      </c>
      <c r="D979" s="58">
        <v>0</v>
      </c>
      <c r="E979" s="58">
        <v>179</v>
      </c>
      <c r="F979" s="58">
        <v>0</v>
      </c>
      <c r="G979" s="58">
        <v>0</v>
      </c>
      <c r="H979" s="58">
        <v>0</v>
      </c>
      <c r="I979" s="58">
        <v>0</v>
      </c>
    </row>
    <row r="980" spans="1:9" s="88" customFormat="1" x14ac:dyDescent="0.2">
      <c r="A980" s="101" t="s">
        <v>746</v>
      </c>
      <c r="B980" s="71" t="s">
        <v>194</v>
      </c>
      <c r="C980" s="58">
        <f t="shared" si="165"/>
        <v>90</v>
      </c>
      <c r="D980" s="58">
        <v>0</v>
      </c>
      <c r="E980" s="58">
        <v>90</v>
      </c>
      <c r="F980" s="58">
        <v>0</v>
      </c>
      <c r="G980" s="58">
        <v>0</v>
      </c>
      <c r="H980" s="58">
        <v>0</v>
      </c>
      <c r="I980" s="58">
        <v>0</v>
      </c>
    </row>
    <row r="981" spans="1:9" s="88" customFormat="1" x14ac:dyDescent="0.2">
      <c r="A981" s="11"/>
      <c r="B981" s="70" t="s">
        <v>195</v>
      </c>
      <c r="C981" s="58">
        <f t="shared" si="165"/>
        <v>90</v>
      </c>
      <c r="D981" s="58">
        <v>0</v>
      </c>
      <c r="E981" s="58">
        <v>90</v>
      </c>
      <c r="F981" s="58">
        <v>0</v>
      </c>
      <c r="G981" s="58">
        <v>0</v>
      </c>
      <c r="H981" s="58">
        <v>0</v>
      </c>
      <c r="I981" s="58">
        <v>0</v>
      </c>
    </row>
    <row r="982" spans="1:9" s="88" customFormat="1" x14ac:dyDescent="0.2">
      <c r="A982" s="101" t="s">
        <v>747</v>
      </c>
      <c r="B982" s="71" t="s">
        <v>194</v>
      </c>
      <c r="C982" s="58">
        <f t="shared" si="165"/>
        <v>170</v>
      </c>
      <c r="D982" s="58">
        <v>0</v>
      </c>
      <c r="E982" s="58">
        <v>170</v>
      </c>
      <c r="F982" s="58">
        <v>0</v>
      </c>
      <c r="G982" s="58">
        <v>0</v>
      </c>
      <c r="H982" s="58">
        <v>0</v>
      </c>
      <c r="I982" s="58">
        <v>0</v>
      </c>
    </row>
    <row r="983" spans="1:9" s="88" customFormat="1" x14ac:dyDescent="0.2">
      <c r="A983" s="11"/>
      <c r="B983" s="70" t="s">
        <v>195</v>
      </c>
      <c r="C983" s="58">
        <f t="shared" si="165"/>
        <v>170</v>
      </c>
      <c r="D983" s="58">
        <v>0</v>
      </c>
      <c r="E983" s="58">
        <v>170</v>
      </c>
      <c r="F983" s="58">
        <v>0</v>
      </c>
      <c r="G983" s="58">
        <v>0</v>
      </c>
      <c r="H983" s="58">
        <v>0</v>
      </c>
      <c r="I983" s="58">
        <v>0</v>
      </c>
    </row>
    <row r="984" spans="1:9" s="88" customFormat="1" x14ac:dyDescent="0.2">
      <c r="A984" s="101" t="s">
        <v>748</v>
      </c>
      <c r="B984" s="71" t="s">
        <v>194</v>
      </c>
      <c r="C984" s="58">
        <f t="shared" si="165"/>
        <v>30</v>
      </c>
      <c r="D984" s="58">
        <v>0</v>
      </c>
      <c r="E984" s="58">
        <f>39-9</f>
        <v>30</v>
      </c>
      <c r="F984" s="58">
        <v>0</v>
      </c>
      <c r="G984" s="58">
        <v>0</v>
      </c>
      <c r="H984" s="58">
        <v>0</v>
      </c>
      <c r="I984" s="58">
        <v>0</v>
      </c>
    </row>
    <row r="985" spans="1:9" s="88" customFormat="1" x14ac:dyDescent="0.2">
      <c r="A985" s="11"/>
      <c r="B985" s="70" t="s">
        <v>195</v>
      </c>
      <c r="C985" s="58">
        <f t="shared" si="165"/>
        <v>30</v>
      </c>
      <c r="D985" s="58">
        <v>0</v>
      </c>
      <c r="E985" s="58">
        <f>39-9</f>
        <v>30</v>
      </c>
      <c r="F985" s="58">
        <v>0</v>
      </c>
      <c r="G985" s="58">
        <v>0</v>
      </c>
      <c r="H985" s="58">
        <v>0</v>
      </c>
      <c r="I985" s="58">
        <v>0</v>
      </c>
    </row>
    <row r="986" spans="1:9" s="88" customFormat="1" x14ac:dyDescent="0.2">
      <c r="A986" s="101" t="s">
        <v>749</v>
      </c>
      <c r="B986" s="71" t="s">
        <v>194</v>
      </c>
      <c r="C986" s="58">
        <f t="shared" si="165"/>
        <v>43</v>
      </c>
      <c r="D986" s="58">
        <v>0</v>
      </c>
      <c r="E986" s="58">
        <v>43</v>
      </c>
      <c r="F986" s="58">
        <v>0</v>
      </c>
      <c r="G986" s="58">
        <v>0</v>
      </c>
      <c r="H986" s="58">
        <v>0</v>
      </c>
      <c r="I986" s="58">
        <v>0</v>
      </c>
    </row>
    <row r="987" spans="1:9" s="88" customFormat="1" x14ac:dyDescent="0.2">
      <c r="A987" s="11"/>
      <c r="B987" s="70" t="s">
        <v>195</v>
      </c>
      <c r="C987" s="58">
        <f t="shared" si="165"/>
        <v>43</v>
      </c>
      <c r="D987" s="58">
        <v>0</v>
      </c>
      <c r="E987" s="58">
        <v>43</v>
      </c>
      <c r="F987" s="58">
        <v>0</v>
      </c>
      <c r="G987" s="58">
        <v>0</v>
      </c>
      <c r="H987" s="58">
        <v>0</v>
      </c>
      <c r="I987" s="58">
        <v>0</v>
      </c>
    </row>
    <row r="988" spans="1:9" s="88" customFormat="1" x14ac:dyDescent="0.2">
      <c r="A988" s="101" t="s">
        <v>750</v>
      </c>
      <c r="B988" s="71" t="s">
        <v>194</v>
      </c>
      <c r="C988" s="58">
        <f t="shared" si="165"/>
        <v>29</v>
      </c>
      <c r="D988" s="58">
        <v>0</v>
      </c>
      <c r="E988" s="58">
        <v>29</v>
      </c>
      <c r="F988" s="58">
        <v>0</v>
      </c>
      <c r="G988" s="58">
        <v>0</v>
      </c>
      <c r="H988" s="58">
        <v>0</v>
      </c>
      <c r="I988" s="58">
        <v>0</v>
      </c>
    </row>
    <row r="989" spans="1:9" s="88" customFormat="1" x14ac:dyDescent="0.2">
      <c r="A989" s="11"/>
      <c r="B989" s="70" t="s">
        <v>195</v>
      </c>
      <c r="C989" s="58">
        <f t="shared" si="165"/>
        <v>29</v>
      </c>
      <c r="D989" s="58">
        <v>0</v>
      </c>
      <c r="E989" s="58">
        <v>29</v>
      </c>
      <c r="F989" s="58">
        <v>0</v>
      </c>
      <c r="G989" s="58">
        <v>0</v>
      </c>
      <c r="H989" s="58">
        <v>0</v>
      </c>
      <c r="I989" s="58">
        <v>0</v>
      </c>
    </row>
    <row r="990" spans="1:9" s="88" customFormat="1" ht="25.5" x14ac:dyDescent="0.2">
      <c r="A990" s="101" t="s">
        <v>751</v>
      </c>
      <c r="B990" s="71" t="s">
        <v>194</v>
      </c>
      <c r="C990" s="58">
        <f t="shared" si="165"/>
        <v>564</v>
      </c>
      <c r="D990" s="58">
        <v>0</v>
      </c>
      <c r="E990" s="58">
        <v>564</v>
      </c>
      <c r="F990" s="58">
        <v>0</v>
      </c>
      <c r="G990" s="58">
        <v>0</v>
      </c>
      <c r="H990" s="58">
        <v>0</v>
      </c>
      <c r="I990" s="58">
        <v>0</v>
      </c>
    </row>
    <row r="991" spans="1:9" s="88" customFormat="1" x14ac:dyDescent="0.2">
      <c r="A991" s="11"/>
      <c r="B991" s="70" t="s">
        <v>195</v>
      </c>
      <c r="C991" s="58">
        <f t="shared" si="165"/>
        <v>564</v>
      </c>
      <c r="D991" s="58">
        <v>0</v>
      </c>
      <c r="E991" s="58">
        <v>564</v>
      </c>
      <c r="F991" s="58">
        <v>0</v>
      </c>
      <c r="G991" s="58">
        <v>0</v>
      </c>
      <c r="H991" s="58">
        <v>0</v>
      </c>
      <c r="I991" s="58">
        <v>0</v>
      </c>
    </row>
    <row r="992" spans="1:9" s="88" customFormat="1" ht="25.5" x14ac:dyDescent="0.2">
      <c r="A992" s="101" t="s">
        <v>752</v>
      </c>
      <c r="B992" s="71" t="s">
        <v>194</v>
      </c>
      <c r="C992" s="58">
        <f t="shared" si="165"/>
        <v>198</v>
      </c>
      <c r="D992" s="58">
        <v>0</v>
      </c>
      <c r="E992" s="58">
        <v>198</v>
      </c>
      <c r="F992" s="58">
        <v>0</v>
      </c>
      <c r="G992" s="58">
        <v>0</v>
      </c>
      <c r="H992" s="58">
        <v>0</v>
      </c>
      <c r="I992" s="58">
        <v>0</v>
      </c>
    </row>
    <row r="993" spans="1:9" s="88" customFormat="1" x14ac:dyDescent="0.2">
      <c r="A993" s="11"/>
      <c r="B993" s="70" t="s">
        <v>195</v>
      </c>
      <c r="C993" s="58">
        <f t="shared" si="165"/>
        <v>198</v>
      </c>
      <c r="D993" s="58">
        <v>0</v>
      </c>
      <c r="E993" s="58">
        <v>198</v>
      </c>
      <c r="F993" s="58">
        <v>0</v>
      </c>
      <c r="G993" s="58">
        <v>0</v>
      </c>
      <c r="H993" s="58">
        <v>0</v>
      </c>
      <c r="I993" s="58">
        <v>0</v>
      </c>
    </row>
    <row r="994" spans="1:9" s="88" customFormat="1" x14ac:dyDescent="0.2">
      <c r="A994" s="101" t="s">
        <v>753</v>
      </c>
      <c r="B994" s="71" t="s">
        <v>194</v>
      </c>
      <c r="C994" s="58">
        <f t="shared" si="165"/>
        <v>22</v>
      </c>
      <c r="D994" s="58">
        <v>0</v>
      </c>
      <c r="E994" s="58">
        <v>22</v>
      </c>
      <c r="F994" s="58">
        <v>0</v>
      </c>
      <c r="G994" s="58">
        <v>0</v>
      </c>
      <c r="H994" s="58">
        <v>0</v>
      </c>
      <c r="I994" s="58">
        <v>0</v>
      </c>
    </row>
    <row r="995" spans="1:9" s="88" customFormat="1" x14ac:dyDescent="0.2">
      <c r="A995" s="11"/>
      <c r="B995" s="70" t="s">
        <v>195</v>
      </c>
      <c r="C995" s="58">
        <f t="shared" si="165"/>
        <v>22</v>
      </c>
      <c r="D995" s="58">
        <v>0</v>
      </c>
      <c r="E995" s="58">
        <v>22</v>
      </c>
      <c r="F995" s="58">
        <v>0</v>
      </c>
      <c r="G995" s="58">
        <v>0</v>
      </c>
      <c r="H995" s="58">
        <v>0</v>
      </c>
      <c r="I995" s="58">
        <v>0</v>
      </c>
    </row>
    <row r="996" spans="1:9" s="88" customFormat="1" x14ac:dyDescent="0.2">
      <c r="A996" s="101" t="s">
        <v>754</v>
      </c>
      <c r="B996" s="71" t="s">
        <v>194</v>
      </c>
      <c r="C996" s="58">
        <f t="shared" si="165"/>
        <v>35</v>
      </c>
      <c r="D996" s="58">
        <v>0</v>
      </c>
      <c r="E996" s="58">
        <v>35</v>
      </c>
      <c r="F996" s="58">
        <v>0</v>
      </c>
      <c r="G996" s="58">
        <v>0</v>
      </c>
      <c r="H996" s="58">
        <v>0</v>
      </c>
      <c r="I996" s="58">
        <v>0</v>
      </c>
    </row>
    <row r="997" spans="1:9" s="88" customFormat="1" x14ac:dyDescent="0.2">
      <c r="A997" s="11"/>
      <c r="B997" s="70" t="s">
        <v>195</v>
      </c>
      <c r="C997" s="58">
        <f t="shared" si="165"/>
        <v>35</v>
      </c>
      <c r="D997" s="58">
        <v>0</v>
      </c>
      <c r="E997" s="58">
        <v>35</v>
      </c>
      <c r="F997" s="58">
        <v>0</v>
      </c>
      <c r="G997" s="58">
        <v>0</v>
      </c>
      <c r="H997" s="58">
        <v>0</v>
      </c>
      <c r="I997" s="58">
        <v>0</v>
      </c>
    </row>
    <row r="998" spans="1:9" s="88" customFormat="1" x14ac:dyDescent="0.2">
      <c r="A998" s="101" t="s">
        <v>755</v>
      </c>
      <c r="B998" s="71" t="s">
        <v>194</v>
      </c>
      <c r="C998" s="58">
        <f t="shared" si="165"/>
        <v>17</v>
      </c>
      <c r="D998" s="58">
        <v>0</v>
      </c>
      <c r="E998" s="58">
        <v>17</v>
      </c>
      <c r="F998" s="58">
        <v>0</v>
      </c>
      <c r="G998" s="58">
        <v>0</v>
      </c>
      <c r="H998" s="58">
        <v>0</v>
      </c>
      <c r="I998" s="58">
        <v>0</v>
      </c>
    </row>
    <row r="999" spans="1:9" s="88" customFormat="1" x14ac:dyDescent="0.2">
      <c r="A999" s="11"/>
      <c r="B999" s="70" t="s">
        <v>195</v>
      </c>
      <c r="C999" s="58">
        <f t="shared" si="165"/>
        <v>17</v>
      </c>
      <c r="D999" s="58">
        <v>0</v>
      </c>
      <c r="E999" s="58">
        <v>17</v>
      </c>
      <c r="F999" s="58">
        <v>0</v>
      </c>
      <c r="G999" s="58">
        <v>0</v>
      </c>
      <c r="H999" s="58">
        <v>0</v>
      </c>
      <c r="I999" s="58">
        <v>0</v>
      </c>
    </row>
    <row r="1000" spans="1:9" s="88" customFormat="1" x14ac:dyDescent="0.2">
      <c r="A1000" s="101" t="s">
        <v>756</v>
      </c>
      <c r="B1000" s="71" t="s">
        <v>194</v>
      </c>
      <c r="C1000" s="58">
        <f t="shared" si="165"/>
        <v>7</v>
      </c>
      <c r="D1000" s="58">
        <v>0</v>
      </c>
      <c r="E1000" s="58">
        <v>7</v>
      </c>
      <c r="F1000" s="58">
        <v>0</v>
      </c>
      <c r="G1000" s="58">
        <v>0</v>
      </c>
      <c r="H1000" s="58">
        <v>0</v>
      </c>
      <c r="I1000" s="58">
        <v>0</v>
      </c>
    </row>
    <row r="1001" spans="1:9" s="88" customFormat="1" x14ac:dyDescent="0.2">
      <c r="A1001" s="11"/>
      <c r="B1001" s="70" t="s">
        <v>195</v>
      </c>
      <c r="C1001" s="58">
        <f t="shared" si="165"/>
        <v>7</v>
      </c>
      <c r="D1001" s="58">
        <v>0</v>
      </c>
      <c r="E1001" s="58">
        <v>7</v>
      </c>
      <c r="F1001" s="58">
        <v>0</v>
      </c>
      <c r="G1001" s="58">
        <v>0</v>
      </c>
      <c r="H1001" s="58">
        <v>0</v>
      </c>
      <c r="I1001" s="58">
        <v>0</v>
      </c>
    </row>
    <row r="1002" spans="1:9" s="88" customFormat="1" x14ac:dyDescent="0.2">
      <c r="A1002" s="101" t="s">
        <v>757</v>
      </c>
      <c r="B1002" s="71" t="s">
        <v>194</v>
      </c>
      <c r="C1002" s="58">
        <f t="shared" si="165"/>
        <v>19</v>
      </c>
      <c r="D1002" s="58">
        <v>0</v>
      </c>
      <c r="E1002" s="58">
        <v>19</v>
      </c>
      <c r="F1002" s="58">
        <v>0</v>
      </c>
      <c r="G1002" s="58">
        <v>0</v>
      </c>
      <c r="H1002" s="58">
        <v>0</v>
      </c>
      <c r="I1002" s="58">
        <v>0</v>
      </c>
    </row>
    <row r="1003" spans="1:9" s="88" customFormat="1" x14ac:dyDescent="0.2">
      <c r="A1003" s="11"/>
      <c r="B1003" s="70" t="s">
        <v>195</v>
      </c>
      <c r="C1003" s="58">
        <f t="shared" si="165"/>
        <v>19</v>
      </c>
      <c r="D1003" s="58">
        <v>0</v>
      </c>
      <c r="E1003" s="58">
        <v>19</v>
      </c>
      <c r="F1003" s="58">
        <v>0</v>
      </c>
      <c r="G1003" s="58">
        <v>0</v>
      </c>
      <c r="H1003" s="58">
        <v>0</v>
      </c>
      <c r="I1003" s="58">
        <v>0</v>
      </c>
    </row>
    <row r="1004" spans="1:9" s="88" customFormat="1" ht="25.5" x14ac:dyDescent="0.2">
      <c r="A1004" s="101" t="s">
        <v>758</v>
      </c>
      <c r="B1004" s="71" t="s">
        <v>194</v>
      </c>
      <c r="C1004" s="58">
        <f t="shared" si="165"/>
        <v>42</v>
      </c>
      <c r="D1004" s="58">
        <v>0</v>
      </c>
      <c r="E1004" s="58">
        <v>42</v>
      </c>
      <c r="F1004" s="58">
        <v>0</v>
      </c>
      <c r="G1004" s="58">
        <v>0</v>
      </c>
      <c r="H1004" s="58">
        <v>0</v>
      </c>
      <c r="I1004" s="58">
        <v>0</v>
      </c>
    </row>
    <row r="1005" spans="1:9" s="88" customFormat="1" x14ac:dyDescent="0.2">
      <c r="A1005" s="11"/>
      <c r="B1005" s="70" t="s">
        <v>195</v>
      </c>
      <c r="C1005" s="58">
        <f t="shared" si="165"/>
        <v>42</v>
      </c>
      <c r="D1005" s="58">
        <v>0</v>
      </c>
      <c r="E1005" s="58">
        <v>42</v>
      </c>
      <c r="F1005" s="58">
        <v>0</v>
      </c>
      <c r="G1005" s="58">
        <v>0</v>
      </c>
      <c r="H1005" s="58">
        <v>0</v>
      </c>
      <c r="I1005" s="58">
        <v>0</v>
      </c>
    </row>
    <row r="1006" spans="1:9" s="88" customFormat="1" ht="25.5" x14ac:dyDescent="0.2">
      <c r="A1006" s="101" t="s">
        <v>759</v>
      </c>
      <c r="B1006" s="71" t="s">
        <v>194</v>
      </c>
      <c r="C1006" s="58">
        <f t="shared" si="165"/>
        <v>61</v>
      </c>
      <c r="D1006" s="58">
        <v>0</v>
      </c>
      <c r="E1006" s="58">
        <v>61</v>
      </c>
      <c r="F1006" s="58">
        <v>0</v>
      </c>
      <c r="G1006" s="58">
        <v>0</v>
      </c>
      <c r="H1006" s="58">
        <v>0</v>
      </c>
      <c r="I1006" s="58">
        <v>0</v>
      </c>
    </row>
    <row r="1007" spans="1:9" s="88" customFormat="1" x14ac:dyDescent="0.2">
      <c r="A1007" s="11"/>
      <c r="B1007" s="70" t="s">
        <v>195</v>
      </c>
      <c r="C1007" s="58">
        <f t="shared" si="165"/>
        <v>61</v>
      </c>
      <c r="D1007" s="58">
        <v>0</v>
      </c>
      <c r="E1007" s="58">
        <v>61</v>
      </c>
      <c r="F1007" s="58">
        <v>0</v>
      </c>
      <c r="G1007" s="58">
        <v>0</v>
      </c>
      <c r="H1007" s="58">
        <v>0</v>
      </c>
      <c r="I1007" s="58">
        <v>0</v>
      </c>
    </row>
    <row r="1008" spans="1:9" s="88" customFormat="1" x14ac:dyDescent="0.2">
      <c r="A1008" s="101" t="s">
        <v>816</v>
      </c>
      <c r="B1008" s="71" t="s">
        <v>194</v>
      </c>
      <c r="C1008" s="58">
        <f t="shared" si="165"/>
        <v>45</v>
      </c>
      <c r="D1008" s="58">
        <v>0</v>
      </c>
      <c r="E1008" s="58">
        <v>45</v>
      </c>
      <c r="F1008" s="58">
        <v>0</v>
      </c>
      <c r="G1008" s="58">
        <v>0</v>
      </c>
      <c r="H1008" s="58">
        <v>0</v>
      </c>
      <c r="I1008" s="58">
        <v>0</v>
      </c>
    </row>
    <row r="1009" spans="1:9" s="88" customFormat="1" x14ac:dyDescent="0.2">
      <c r="A1009" s="11"/>
      <c r="B1009" s="70" t="s">
        <v>195</v>
      </c>
      <c r="C1009" s="58">
        <f>D1009+E1009+F1009+G1009+H1009+I1009</f>
        <v>45</v>
      </c>
      <c r="D1009" s="58">
        <v>0</v>
      </c>
      <c r="E1009" s="58">
        <v>45</v>
      </c>
      <c r="F1009" s="58">
        <v>0</v>
      </c>
      <c r="G1009" s="58">
        <v>0</v>
      </c>
      <c r="H1009" s="58">
        <v>0</v>
      </c>
      <c r="I1009" s="58">
        <v>0</v>
      </c>
    </row>
    <row r="1010" spans="1:9" s="88" customFormat="1" x14ac:dyDescent="0.2">
      <c r="A1010" s="101" t="s">
        <v>817</v>
      </c>
      <c r="B1010" s="71" t="s">
        <v>194</v>
      </c>
      <c r="C1010" s="58">
        <f>D1010+E1010+F1010+G1010+H1010+I1010</f>
        <v>4.4000000000000004</v>
      </c>
      <c r="D1010" s="58">
        <v>0</v>
      </c>
      <c r="E1010" s="58">
        <v>4.4000000000000004</v>
      </c>
      <c r="F1010" s="58">
        <v>0</v>
      </c>
      <c r="G1010" s="58">
        <v>0</v>
      </c>
      <c r="H1010" s="58">
        <v>0</v>
      </c>
      <c r="I1010" s="58">
        <v>0</v>
      </c>
    </row>
    <row r="1011" spans="1:9" s="88" customFormat="1" x14ac:dyDescent="0.2">
      <c r="A1011" s="11"/>
      <c r="B1011" s="70" t="s">
        <v>195</v>
      </c>
      <c r="C1011" s="58">
        <f>D1011+E1011+F1011+G1011+H1011+I1011</f>
        <v>4.4000000000000004</v>
      </c>
      <c r="D1011" s="58">
        <v>0</v>
      </c>
      <c r="E1011" s="58">
        <v>4.4000000000000004</v>
      </c>
      <c r="F1011" s="58">
        <v>0</v>
      </c>
      <c r="G1011" s="58">
        <v>0</v>
      </c>
      <c r="H1011" s="58">
        <v>0</v>
      </c>
      <c r="I1011" s="58">
        <v>0</v>
      </c>
    </row>
    <row r="1012" spans="1:9" s="208" customFormat="1" ht="25.5" x14ac:dyDescent="0.2">
      <c r="A1012" s="163" t="s">
        <v>77</v>
      </c>
      <c r="B1012" s="164" t="s">
        <v>194</v>
      </c>
      <c r="C1012" s="165">
        <f t="shared" si="165"/>
        <v>379.9</v>
      </c>
      <c r="D1012" s="165">
        <f t="shared" ref="D1012:I1013" si="166">D1014+D1016+D1018+D1020+D1022+D1024+D1026+D1028+D1030+D1032</f>
        <v>95.899999999999991</v>
      </c>
      <c r="E1012" s="165">
        <f t="shared" si="166"/>
        <v>284</v>
      </c>
      <c r="F1012" s="165">
        <f t="shared" si="166"/>
        <v>0</v>
      </c>
      <c r="G1012" s="165">
        <f t="shared" si="166"/>
        <v>0</v>
      </c>
      <c r="H1012" s="165">
        <f t="shared" si="166"/>
        <v>0</v>
      </c>
      <c r="I1012" s="165">
        <f t="shared" si="166"/>
        <v>0</v>
      </c>
    </row>
    <row r="1013" spans="1:9" s="208" customFormat="1" x14ac:dyDescent="0.2">
      <c r="A1013" s="166"/>
      <c r="B1013" s="167" t="s">
        <v>195</v>
      </c>
      <c r="C1013" s="165">
        <f t="shared" si="165"/>
        <v>379.9</v>
      </c>
      <c r="D1013" s="165">
        <f t="shared" si="166"/>
        <v>95.899999999999991</v>
      </c>
      <c r="E1013" s="165">
        <f t="shared" si="166"/>
        <v>284</v>
      </c>
      <c r="F1013" s="165">
        <f t="shared" si="166"/>
        <v>0</v>
      </c>
      <c r="G1013" s="165">
        <f t="shared" si="166"/>
        <v>0</v>
      </c>
      <c r="H1013" s="165">
        <f t="shared" si="166"/>
        <v>0</v>
      </c>
      <c r="I1013" s="165">
        <f t="shared" si="166"/>
        <v>0</v>
      </c>
    </row>
    <row r="1014" spans="1:9" s="88" customFormat="1" x14ac:dyDescent="0.2">
      <c r="A1014" s="498" t="s">
        <v>626</v>
      </c>
      <c r="B1014" s="467" t="s">
        <v>194</v>
      </c>
      <c r="C1014" s="342">
        <f t="shared" si="165"/>
        <v>274</v>
      </c>
      <c r="D1014" s="58">
        <v>0</v>
      </c>
      <c r="E1014" s="58">
        <v>274</v>
      </c>
      <c r="F1014" s="58">
        <v>0</v>
      </c>
      <c r="G1014" s="58">
        <v>0</v>
      </c>
      <c r="H1014" s="58">
        <v>0</v>
      </c>
      <c r="I1014" s="58">
        <v>0</v>
      </c>
    </row>
    <row r="1015" spans="1:9" s="88" customFormat="1" x14ac:dyDescent="0.2">
      <c r="A1015" s="471"/>
      <c r="B1015" s="468" t="s">
        <v>195</v>
      </c>
      <c r="C1015" s="342">
        <f t="shared" si="165"/>
        <v>274</v>
      </c>
      <c r="D1015" s="58">
        <v>0</v>
      </c>
      <c r="E1015" s="58">
        <v>274</v>
      </c>
      <c r="F1015" s="58">
        <v>0</v>
      </c>
      <c r="G1015" s="58">
        <v>0</v>
      </c>
      <c r="H1015" s="58">
        <v>0</v>
      </c>
      <c r="I1015" s="58">
        <v>0</v>
      </c>
    </row>
    <row r="1016" spans="1:9" s="344" customFormat="1" x14ac:dyDescent="0.2">
      <c r="A1016" s="366" t="s">
        <v>78</v>
      </c>
      <c r="B1016" s="411" t="s">
        <v>194</v>
      </c>
      <c r="C1016" s="342">
        <f t="shared" si="165"/>
        <v>5.8</v>
      </c>
      <c r="D1016" s="337">
        <v>5.8</v>
      </c>
      <c r="E1016" s="345">
        <v>0</v>
      </c>
      <c r="F1016" s="342">
        <v>0</v>
      </c>
      <c r="G1016" s="342">
        <v>0</v>
      </c>
      <c r="H1016" s="342">
        <v>0</v>
      </c>
      <c r="I1016" s="342">
        <v>0</v>
      </c>
    </row>
    <row r="1017" spans="1:9" s="125" customFormat="1" x14ac:dyDescent="0.2">
      <c r="A1017" s="128"/>
      <c r="B1017" s="106" t="s">
        <v>195</v>
      </c>
      <c r="C1017" s="103">
        <f t="shared" si="165"/>
        <v>5.8</v>
      </c>
      <c r="D1017" s="103">
        <v>5.8</v>
      </c>
      <c r="E1017" s="58">
        <v>0</v>
      </c>
      <c r="F1017" s="103">
        <v>0</v>
      </c>
      <c r="G1017" s="103">
        <v>0</v>
      </c>
      <c r="H1017" s="103">
        <v>0</v>
      </c>
      <c r="I1017" s="103">
        <v>0</v>
      </c>
    </row>
    <row r="1018" spans="1:9" s="344" customFormat="1" x14ac:dyDescent="0.2">
      <c r="A1018" s="366" t="s">
        <v>340</v>
      </c>
      <c r="B1018" s="411" t="s">
        <v>194</v>
      </c>
      <c r="C1018" s="342">
        <f t="shared" si="165"/>
        <v>35.4</v>
      </c>
      <c r="D1018" s="103">
        <v>35.4</v>
      </c>
      <c r="E1018" s="345">
        <v>0</v>
      </c>
      <c r="F1018" s="342">
        <v>0</v>
      </c>
      <c r="G1018" s="342">
        <v>0</v>
      </c>
      <c r="H1018" s="342">
        <v>0</v>
      </c>
      <c r="I1018" s="342">
        <v>0</v>
      </c>
    </row>
    <row r="1019" spans="1:9" s="125" customFormat="1" x14ac:dyDescent="0.2">
      <c r="A1019" s="128"/>
      <c r="B1019" s="106" t="s">
        <v>195</v>
      </c>
      <c r="C1019" s="103">
        <f t="shared" si="165"/>
        <v>35.4</v>
      </c>
      <c r="D1019" s="103">
        <v>35.4</v>
      </c>
      <c r="E1019" s="58">
        <v>0</v>
      </c>
      <c r="F1019" s="103">
        <v>0</v>
      </c>
      <c r="G1019" s="103">
        <v>0</v>
      </c>
      <c r="H1019" s="103">
        <v>0</v>
      </c>
      <c r="I1019" s="103">
        <v>0</v>
      </c>
    </row>
    <row r="1020" spans="1:9" s="344" customFormat="1" x14ac:dyDescent="0.2">
      <c r="A1020" s="366" t="s">
        <v>79</v>
      </c>
      <c r="B1020" s="411" t="s">
        <v>194</v>
      </c>
      <c r="C1020" s="342">
        <f t="shared" si="165"/>
        <v>5.2</v>
      </c>
      <c r="D1020" s="337">
        <v>5.2</v>
      </c>
      <c r="E1020" s="345">
        <v>0</v>
      </c>
      <c r="F1020" s="342">
        <v>0</v>
      </c>
      <c r="G1020" s="342">
        <v>0</v>
      </c>
      <c r="H1020" s="342">
        <v>0</v>
      </c>
      <c r="I1020" s="342">
        <v>0</v>
      </c>
    </row>
    <row r="1021" spans="1:9" s="125" customFormat="1" x14ac:dyDescent="0.2">
      <c r="A1021" s="128"/>
      <c r="B1021" s="106" t="s">
        <v>195</v>
      </c>
      <c r="C1021" s="103">
        <f t="shared" si="165"/>
        <v>5.2</v>
      </c>
      <c r="D1021" s="103">
        <v>5.2</v>
      </c>
      <c r="E1021" s="58">
        <v>0</v>
      </c>
      <c r="F1021" s="103">
        <v>0</v>
      </c>
      <c r="G1021" s="103">
        <v>0</v>
      </c>
      <c r="H1021" s="103">
        <v>0</v>
      </c>
      <c r="I1021" s="103">
        <v>0</v>
      </c>
    </row>
    <row r="1022" spans="1:9" s="344" customFormat="1" x14ac:dyDescent="0.2">
      <c r="A1022" s="366" t="s">
        <v>80</v>
      </c>
      <c r="B1022" s="411" t="s">
        <v>194</v>
      </c>
      <c r="C1022" s="342">
        <f t="shared" si="165"/>
        <v>5.3</v>
      </c>
      <c r="D1022" s="337">
        <v>5.3</v>
      </c>
      <c r="E1022" s="345">
        <v>0</v>
      </c>
      <c r="F1022" s="342">
        <v>0</v>
      </c>
      <c r="G1022" s="342">
        <v>0</v>
      </c>
      <c r="H1022" s="342">
        <v>0</v>
      </c>
      <c r="I1022" s="342">
        <v>0</v>
      </c>
    </row>
    <row r="1023" spans="1:9" s="125" customFormat="1" x14ac:dyDescent="0.2">
      <c r="A1023" s="128"/>
      <c r="B1023" s="106" t="s">
        <v>195</v>
      </c>
      <c r="C1023" s="103">
        <f t="shared" si="165"/>
        <v>5.3</v>
      </c>
      <c r="D1023" s="103">
        <v>5.3</v>
      </c>
      <c r="E1023" s="58">
        <v>0</v>
      </c>
      <c r="F1023" s="103">
        <v>0</v>
      </c>
      <c r="G1023" s="103">
        <v>0</v>
      </c>
      <c r="H1023" s="103">
        <v>0</v>
      </c>
      <c r="I1023" s="103">
        <v>0</v>
      </c>
    </row>
    <row r="1024" spans="1:9" s="344" customFormat="1" x14ac:dyDescent="0.2">
      <c r="A1024" s="366" t="s">
        <v>334</v>
      </c>
      <c r="B1024" s="411" t="s">
        <v>194</v>
      </c>
      <c r="C1024" s="342">
        <f t="shared" si="165"/>
        <v>11</v>
      </c>
      <c r="D1024" s="337">
        <v>11</v>
      </c>
      <c r="E1024" s="345">
        <v>0</v>
      </c>
      <c r="F1024" s="342">
        <v>0</v>
      </c>
      <c r="G1024" s="342">
        <v>0</v>
      </c>
      <c r="H1024" s="342">
        <v>0</v>
      </c>
      <c r="I1024" s="342">
        <v>0</v>
      </c>
    </row>
    <row r="1025" spans="1:9" s="125" customFormat="1" x14ac:dyDescent="0.2">
      <c r="A1025" s="128"/>
      <c r="B1025" s="106" t="s">
        <v>195</v>
      </c>
      <c r="C1025" s="103">
        <f t="shared" si="165"/>
        <v>11</v>
      </c>
      <c r="D1025" s="103">
        <v>11</v>
      </c>
      <c r="E1025" s="58">
        <v>0</v>
      </c>
      <c r="F1025" s="103">
        <v>0</v>
      </c>
      <c r="G1025" s="103">
        <v>0</v>
      </c>
      <c r="H1025" s="103">
        <v>0</v>
      </c>
      <c r="I1025" s="103">
        <v>0</v>
      </c>
    </row>
    <row r="1026" spans="1:9" s="344" customFormat="1" x14ac:dyDescent="0.2">
      <c r="A1026" s="366" t="s">
        <v>445</v>
      </c>
      <c r="B1026" s="411" t="s">
        <v>194</v>
      </c>
      <c r="C1026" s="342">
        <f t="shared" si="165"/>
        <v>17</v>
      </c>
      <c r="D1026" s="337">
        <v>17</v>
      </c>
      <c r="E1026" s="345">
        <v>0</v>
      </c>
      <c r="F1026" s="342">
        <v>0</v>
      </c>
      <c r="G1026" s="342">
        <v>0</v>
      </c>
      <c r="H1026" s="342">
        <v>0</v>
      </c>
      <c r="I1026" s="342">
        <v>0</v>
      </c>
    </row>
    <row r="1027" spans="1:9" s="125" customFormat="1" x14ac:dyDescent="0.2">
      <c r="A1027" s="128"/>
      <c r="B1027" s="106" t="s">
        <v>195</v>
      </c>
      <c r="C1027" s="103">
        <f t="shared" si="165"/>
        <v>17</v>
      </c>
      <c r="D1027" s="103">
        <v>17</v>
      </c>
      <c r="E1027" s="58">
        <v>0</v>
      </c>
      <c r="F1027" s="103">
        <v>0</v>
      </c>
      <c r="G1027" s="103">
        <v>0</v>
      </c>
      <c r="H1027" s="103">
        <v>0</v>
      </c>
      <c r="I1027" s="103">
        <v>0</v>
      </c>
    </row>
    <row r="1028" spans="1:9" s="338" customFormat="1" ht="15.75" x14ac:dyDescent="0.25">
      <c r="A1028" s="420" t="s">
        <v>459</v>
      </c>
      <c r="B1028" s="411" t="s">
        <v>194</v>
      </c>
      <c r="C1028" s="337">
        <f t="shared" si="165"/>
        <v>16.2</v>
      </c>
      <c r="D1028" s="337">
        <v>16.2</v>
      </c>
      <c r="E1028" s="347">
        <v>0</v>
      </c>
      <c r="F1028" s="337">
        <v>0</v>
      </c>
      <c r="G1028" s="337">
        <v>0</v>
      </c>
      <c r="H1028" s="337">
        <v>0</v>
      </c>
      <c r="I1028" s="337">
        <v>0</v>
      </c>
    </row>
    <row r="1029" spans="1:9" s="125" customFormat="1" x14ac:dyDescent="0.2">
      <c r="A1029" s="128"/>
      <c r="B1029" s="106" t="s">
        <v>195</v>
      </c>
      <c r="C1029" s="103">
        <f t="shared" si="165"/>
        <v>16.2</v>
      </c>
      <c r="D1029" s="103">
        <v>16.2</v>
      </c>
      <c r="E1029" s="58">
        <v>0</v>
      </c>
      <c r="F1029" s="103">
        <v>0</v>
      </c>
      <c r="G1029" s="103">
        <v>0</v>
      </c>
      <c r="H1029" s="103">
        <v>0</v>
      </c>
      <c r="I1029" s="103">
        <v>0</v>
      </c>
    </row>
    <row r="1030" spans="1:9" s="190" customFormat="1" x14ac:dyDescent="0.2">
      <c r="A1030" s="65" t="s">
        <v>963</v>
      </c>
      <c r="B1030" s="108" t="s">
        <v>194</v>
      </c>
      <c r="C1030" s="104">
        <f t="shared" si="165"/>
        <v>4</v>
      </c>
      <c r="D1030" s="98">
        <v>0</v>
      </c>
      <c r="E1030" s="87">
        <v>4</v>
      </c>
      <c r="F1030" s="104">
        <v>0</v>
      </c>
      <c r="G1030" s="104">
        <v>0</v>
      </c>
      <c r="H1030" s="104">
        <v>0</v>
      </c>
      <c r="I1030" s="104">
        <v>0</v>
      </c>
    </row>
    <row r="1031" spans="1:9" s="127" customFormat="1" x14ac:dyDescent="0.2">
      <c r="A1031" s="139"/>
      <c r="B1031" s="106" t="s">
        <v>195</v>
      </c>
      <c r="C1031" s="98">
        <f t="shared" si="165"/>
        <v>4</v>
      </c>
      <c r="D1031" s="98">
        <v>0</v>
      </c>
      <c r="E1031" s="72">
        <v>4</v>
      </c>
      <c r="F1031" s="98">
        <v>0</v>
      </c>
      <c r="G1031" s="98">
        <v>0</v>
      </c>
      <c r="H1031" s="98">
        <v>0</v>
      </c>
      <c r="I1031" s="98">
        <v>0</v>
      </c>
    </row>
    <row r="1032" spans="1:9" s="127" customFormat="1" x14ac:dyDescent="0.2">
      <c r="A1032" s="65" t="s">
        <v>964</v>
      </c>
      <c r="B1032" s="108" t="s">
        <v>194</v>
      </c>
      <c r="C1032" s="98">
        <f t="shared" si="165"/>
        <v>6</v>
      </c>
      <c r="D1032" s="98">
        <v>0</v>
      </c>
      <c r="E1032" s="72">
        <v>6</v>
      </c>
      <c r="F1032" s="98">
        <v>0</v>
      </c>
      <c r="G1032" s="98">
        <v>0</v>
      </c>
      <c r="H1032" s="98">
        <v>0</v>
      </c>
      <c r="I1032" s="98">
        <v>0</v>
      </c>
    </row>
    <row r="1033" spans="1:9" s="127" customFormat="1" x14ac:dyDescent="0.2">
      <c r="A1033" s="139"/>
      <c r="B1033" s="106" t="s">
        <v>195</v>
      </c>
      <c r="C1033" s="98">
        <f t="shared" si="165"/>
        <v>6</v>
      </c>
      <c r="D1033" s="98">
        <v>0</v>
      </c>
      <c r="E1033" s="72">
        <v>6</v>
      </c>
      <c r="F1033" s="98">
        <v>0</v>
      </c>
      <c r="G1033" s="98">
        <v>0</v>
      </c>
      <c r="H1033" s="98">
        <v>0</v>
      </c>
      <c r="I1033" s="98">
        <v>0</v>
      </c>
    </row>
    <row r="1034" spans="1:9" s="161" customFormat="1" x14ac:dyDescent="0.2">
      <c r="A1034" s="191" t="s">
        <v>288</v>
      </c>
      <c r="B1034" s="159" t="s">
        <v>194</v>
      </c>
      <c r="C1034" s="160">
        <f t="shared" si="165"/>
        <v>434.05</v>
      </c>
      <c r="D1034" s="160">
        <f>D1036+D1038+D1040+D1042+D1044+D1046+D1058+D1060+D1062+D1064+D1066+D1068</f>
        <v>304.05</v>
      </c>
      <c r="E1034" s="160">
        <f t="shared" ref="E1034:I1035" si="167">E1036+E1038+E1040+E1042+E1044+E1046+E1058+E1060+E1062+E1064+E1066+E1068</f>
        <v>130</v>
      </c>
      <c r="F1034" s="160">
        <f t="shared" si="167"/>
        <v>0</v>
      </c>
      <c r="G1034" s="160">
        <f t="shared" si="167"/>
        <v>0</v>
      </c>
      <c r="H1034" s="160">
        <f t="shared" si="167"/>
        <v>0</v>
      </c>
      <c r="I1034" s="160">
        <f t="shared" si="167"/>
        <v>0</v>
      </c>
    </row>
    <row r="1035" spans="1:9" s="161" customFormat="1" x14ac:dyDescent="0.2">
      <c r="A1035" s="181"/>
      <c r="B1035" s="162" t="s">
        <v>195</v>
      </c>
      <c r="C1035" s="160">
        <f t="shared" si="165"/>
        <v>434.05</v>
      </c>
      <c r="D1035" s="160">
        <f>D1037+D1039+D1041+D1043+D1045+D1047+D1059+D1061+D1063+D1065+D1067+D1069</f>
        <v>304.05</v>
      </c>
      <c r="E1035" s="160">
        <f t="shared" si="167"/>
        <v>130</v>
      </c>
      <c r="F1035" s="160">
        <f t="shared" si="167"/>
        <v>0</v>
      </c>
      <c r="G1035" s="160">
        <f t="shared" si="167"/>
        <v>0</v>
      </c>
      <c r="H1035" s="160">
        <f t="shared" si="167"/>
        <v>0</v>
      </c>
      <c r="I1035" s="160">
        <f t="shared" si="167"/>
        <v>0</v>
      </c>
    </row>
    <row r="1036" spans="1:9" s="338" customFormat="1" x14ac:dyDescent="0.2">
      <c r="A1036" s="335" t="s">
        <v>127</v>
      </c>
      <c r="B1036" s="346" t="s">
        <v>194</v>
      </c>
      <c r="C1036" s="337">
        <f>C1037</f>
        <v>13</v>
      </c>
      <c r="D1036" s="337">
        <v>13</v>
      </c>
      <c r="E1036" s="347">
        <v>0</v>
      </c>
      <c r="F1036" s="337">
        <v>0</v>
      </c>
      <c r="G1036" s="337">
        <v>0</v>
      </c>
      <c r="H1036" s="337">
        <v>0</v>
      </c>
      <c r="I1036" s="337">
        <v>0</v>
      </c>
    </row>
    <row r="1037" spans="1:9" s="125" customFormat="1" x14ac:dyDescent="0.2">
      <c r="A1037" s="135"/>
      <c r="B1037" s="106" t="s">
        <v>195</v>
      </c>
      <c r="C1037" s="103">
        <f>D1037+E1037+F1037+G1037+H1037+I1037</f>
        <v>13</v>
      </c>
      <c r="D1037" s="103">
        <v>13</v>
      </c>
      <c r="E1037" s="87">
        <v>0</v>
      </c>
      <c r="F1037" s="103">
        <v>0</v>
      </c>
      <c r="G1037" s="103">
        <v>0</v>
      </c>
      <c r="H1037" s="103">
        <v>0</v>
      </c>
      <c r="I1037" s="103">
        <v>0</v>
      </c>
    </row>
    <row r="1038" spans="1:9" s="338" customFormat="1" x14ac:dyDescent="0.2">
      <c r="A1038" s="335" t="s">
        <v>128</v>
      </c>
      <c r="B1038" s="346" t="s">
        <v>194</v>
      </c>
      <c r="C1038" s="337">
        <f>C1039</f>
        <v>19</v>
      </c>
      <c r="D1038" s="337">
        <v>19</v>
      </c>
      <c r="E1038" s="347">
        <v>0</v>
      </c>
      <c r="F1038" s="337">
        <v>0</v>
      </c>
      <c r="G1038" s="337">
        <v>0</v>
      </c>
      <c r="H1038" s="337">
        <v>0</v>
      </c>
      <c r="I1038" s="337">
        <v>0</v>
      </c>
    </row>
    <row r="1039" spans="1:9" s="125" customFormat="1" x14ac:dyDescent="0.2">
      <c r="A1039" s="135"/>
      <c r="B1039" s="106" t="s">
        <v>195</v>
      </c>
      <c r="C1039" s="103">
        <f>D1039+E1039+F1039+G1039+H1039+I1039</f>
        <v>19</v>
      </c>
      <c r="D1039" s="103">
        <v>19</v>
      </c>
      <c r="E1039" s="87">
        <v>0</v>
      </c>
      <c r="F1039" s="103">
        <v>0</v>
      </c>
      <c r="G1039" s="103">
        <v>0</v>
      </c>
      <c r="H1039" s="103">
        <v>0</v>
      </c>
      <c r="I1039" s="103">
        <v>0</v>
      </c>
    </row>
    <row r="1040" spans="1:9" s="338" customFormat="1" x14ac:dyDescent="0.2">
      <c r="A1040" s="335" t="s">
        <v>129</v>
      </c>
      <c r="B1040" s="346" t="s">
        <v>194</v>
      </c>
      <c r="C1040" s="337">
        <f>C1041</f>
        <v>35</v>
      </c>
      <c r="D1040" s="337">
        <v>35</v>
      </c>
      <c r="E1040" s="347">
        <v>0</v>
      </c>
      <c r="F1040" s="337">
        <v>0</v>
      </c>
      <c r="G1040" s="337">
        <v>0</v>
      </c>
      <c r="H1040" s="337">
        <v>0</v>
      </c>
      <c r="I1040" s="337">
        <v>0</v>
      </c>
    </row>
    <row r="1041" spans="1:9" s="125" customFormat="1" x14ac:dyDescent="0.2">
      <c r="A1041" s="135"/>
      <c r="B1041" s="106" t="s">
        <v>195</v>
      </c>
      <c r="C1041" s="103">
        <f>D1041+E1041+F1041+G1041+H1041+I1041</f>
        <v>35</v>
      </c>
      <c r="D1041" s="103">
        <v>35</v>
      </c>
      <c r="E1041" s="87">
        <v>0</v>
      </c>
      <c r="F1041" s="103">
        <v>0</v>
      </c>
      <c r="G1041" s="103">
        <v>0</v>
      </c>
      <c r="H1041" s="103">
        <v>0</v>
      </c>
      <c r="I1041" s="103">
        <v>0</v>
      </c>
    </row>
    <row r="1042" spans="1:9" s="338" customFormat="1" x14ac:dyDescent="0.2">
      <c r="A1042" s="335" t="s">
        <v>130</v>
      </c>
      <c r="B1042" s="346" t="s">
        <v>194</v>
      </c>
      <c r="C1042" s="337">
        <f>C1043</f>
        <v>188</v>
      </c>
      <c r="D1042" s="337">
        <v>188</v>
      </c>
      <c r="E1042" s="347">
        <v>0</v>
      </c>
      <c r="F1042" s="337">
        <v>0</v>
      </c>
      <c r="G1042" s="337">
        <v>0</v>
      </c>
      <c r="H1042" s="337">
        <v>0</v>
      </c>
      <c r="I1042" s="337">
        <v>0</v>
      </c>
    </row>
    <row r="1043" spans="1:9" s="125" customFormat="1" x14ac:dyDescent="0.2">
      <c r="A1043" s="135"/>
      <c r="B1043" s="106" t="s">
        <v>195</v>
      </c>
      <c r="C1043" s="103">
        <f>D1043+E1043+F1043+G1043+H1043+I1043</f>
        <v>188</v>
      </c>
      <c r="D1043" s="103">
        <v>188</v>
      </c>
      <c r="E1043" s="87">
        <v>0</v>
      </c>
      <c r="F1043" s="103">
        <v>0</v>
      </c>
      <c r="G1043" s="103">
        <v>0</v>
      </c>
      <c r="H1043" s="103">
        <v>0</v>
      </c>
      <c r="I1043" s="103">
        <v>0</v>
      </c>
    </row>
    <row r="1044" spans="1:9" s="338" customFormat="1" x14ac:dyDescent="0.2">
      <c r="A1044" s="335" t="s">
        <v>131</v>
      </c>
      <c r="B1044" s="346" t="s">
        <v>194</v>
      </c>
      <c r="C1044" s="337">
        <f>C1045</f>
        <v>19.5</v>
      </c>
      <c r="D1044" s="337">
        <v>19.5</v>
      </c>
      <c r="E1044" s="347">
        <v>0</v>
      </c>
      <c r="F1044" s="337">
        <v>0</v>
      </c>
      <c r="G1044" s="337">
        <v>0</v>
      </c>
      <c r="H1044" s="337">
        <v>0</v>
      </c>
      <c r="I1044" s="337">
        <v>0</v>
      </c>
    </row>
    <row r="1045" spans="1:9" s="125" customFormat="1" x14ac:dyDescent="0.2">
      <c r="A1045" s="135"/>
      <c r="B1045" s="106" t="s">
        <v>195</v>
      </c>
      <c r="C1045" s="103">
        <f>D1045+E1045+F1045+G1045+H1045+I1045</f>
        <v>19.5</v>
      </c>
      <c r="D1045" s="103">
        <v>19.5</v>
      </c>
      <c r="E1045" s="87">
        <v>0</v>
      </c>
      <c r="F1045" s="103">
        <v>0</v>
      </c>
      <c r="G1045" s="103">
        <v>0</v>
      </c>
      <c r="H1045" s="103">
        <v>0</v>
      </c>
      <c r="I1045" s="103">
        <v>0</v>
      </c>
    </row>
    <row r="1046" spans="1:9" s="338" customFormat="1" x14ac:dyDescent="0.2">
      <c r="A1046" s="335" t="s">
        <v>132</v>
      </c>
      <c r="B1046" s="346" t="s">
        <v>194</v>
      </c>
      <c r="C1046" s="337">
        <f>C1047</f>
        <v>23</v>
      </c>
      <c r="D1046" s="337">
        <v>23</v>
      </c>
      <c r="E1046" s="347">
        <v>0</v>
      </c>
      <c r="F1046" s="337">
        <v>0</v>
      </c>
      <c r="G1046" s="337">
        <v>0</v>
      </c>
      <c r="H1046" s="337">
        <v>0</v>
      </c>
      <c r="I1046" s="337">
        <v>0</v>
      </c>
    </row>
    <row r="1047" spans="1:9" s="125" customFormat="1" x14ac:dyDescent="0.2">
      <c r="A1047" s="135"/>
      <c r="B1047" s="106" t="s">
        <v>195</v>
      </c>
      <c r="C1047" s="103">
        <f>D1047+E1047+F1047+G1047+H1047+I1047</f>
        <v>23</v>
      </c>
      <c r="D1047" s="103">
        <v>23</v>
      </c>
      <c r="E1047" s="87">
        <v>0</v>
      </c>
      <c r="F1047" s="103">
        <v>0</v>
      </c>
      <c r="G1047" s="103">
        <v>0</v>
      </c>
      <c r="H1047" s="103">
        <v>0</v>
      </c>
      <c r="I1047" s="103">
        <v>0</v>
      </c>
    </row>
    <row r="1048" spans="1:9" s="125" customFormat="1" hidden="1" x14ac:dyDescent="0.2">
      <c r="A1048" s="113"/>
      <c r="B1048" s="102"/>
      <c r="C1048" s="103"/>
      <c r="D1048" s="103"/>
      <c r="E1048" s="103"/>
      <c r="F1048" s="103"/>
      <c r="G1048" s="103"/>
      <c r="H1048" s="103"/>
      <c r="I1048" s="103"/>
    </row>
    <row r="1049" spans="1:9" s="125" customFormat="1" hidden="1" x14ac:dyDescent="0.2">
      <c r="A1049" s="128"/>
      <c r="B1049" s="106"/>
      <c r="C1049" s="103"/>
      <c r="D1049" s="103"/>
      <c r="E1049" s="103"/>
      <c r="F1049" s="103"/>
      <c r="G1049" s="103"/>
      <c r="H1049" s="103"/>
      <c r="I1049" s="103"/>
    </row>
    <row r="1050" spans="1:9" s="125" customFormat="1" hidden="1" x14ac:dyDescent="0.2">
      <c r="A1050" s="113"/>
      <c r="B1050" s="102"/>
      <c r="C1050" s="103"/>
      <c r="D1050" s="103"/>
      <c r="E1050" s="103"/>
      <c r="F1050" s="103"/>
      <c r="G1050" s="103"/>
      <c r="H1050" s="103"/>
      <c r="I1050" s="103"/>
    </row>
    <row r="1051" spans="1:9" s="125" customFormat="1" hidden="1" x14ac:dyDescent="0.2">
      <c r="A1051" s="128"/>
      <c r="B1051" s="106"/>
      <c r="C1051" s="103"/>
      <c r="D1051" s="103"/>
      <c r="E1051" s="103"/>
      <c r="F1051" s="103"/>
      <c r="G1051" s="103"/>
      <c r="H1051" s="103"/>
      <c r="I1051" s="103"/>
    </row>
    <row r="1052" spans="1:9" s="125" customFormat="1" hidden="1" x14ac:dyDescent="0.2">
      <c r="A1052" s="113"/>
      <c r="B1052" s="102"/>
      <c r="C1052" s="103"/>
      <c r="D1052" s="103"/>
      <c r="E1052" s="103"/>
      <c r="F1052" s="103"/>
      <c r="G1052" s="103"/>
      <c r="H1052" s="103"/>
      <c r="I1052" s="103"/>
    </row>
    <row r="1053" spans="1:9" s="125" customFormat="1" hidden="1" x14ac:dyDescent="0.2">
      <c r="A1053" s="128"/>
      <c r="B1053" s="106"/>
      <c r="C1053" s="103"/>
      <c r="D1053" s="103"/>
      <c r="E1053" s="103"/>
      <c r="F1053" s="103"/>
      <c r="G1053" s="103"/>
      <c r="H1053" s="103"/>
      <c r="I1053" s="103"/>
    </row>
    <row r="1054" spans="1:9" s="125" customFormat="1" hidden="1" x14ac:dyDescent="0.2">
      <c r="A1054" s="113"/>
      <c r="B1054" s="102"/>
      <c r="C1054" s="103"/>
      <c r="D1054" s="103"/>
      <c r="E1054" s="103"/>
      <c r="F1054" s="103"/>
      <c r="G1054" s="103"/>
      <c r="H1054" s="103"/>
      <c r="I1054" s="103"/>
    </row>
    <row r="1055" spans="1:9" s="125" customFormat="1" hidden="1" x14ac:dyDescent="0.2">
      <c r="A1055" s="128"/>
      <c r="B1055" s="106"/>
      <c r="C1055" s="103"/>
      <c r="D1055" s="103"/>
      <c r="E1055" s="103"/>
      <c r="F1055" s="103"/>
      <c r="G1055" s="103"/>
      <c r="H1055" s="103"/>
      <c r="I1055" s="103"/>
    </row>
    <row r="1056" spans="1:9" s="125" customFormat="1" hidden="1" x14ac:dyDescent="0.2">
      <c r="A1056" s="113"/>
      <c r="B1056" s="102"/>
      <c r="C1056" s="103"/>
      <c r="D1056" s="103"/>
      <c r="E1056" s="103"/>
      <c r="F1056" s="103"/>
      <c r="G1056" s="103"/>
      <c r="H1056" s="103"/>
      <c r="I1056" s="103"/>
    </row>
    <row r="1057" spans="1:9" s="125" customFormat="1" hidden="1" x14ac:dyDescent="0.2">
      <c r="A1057" s="128"/>
      <c r="B1057" s="106"/>
      <c r="C1057" s="103"/>
      <c r="D1057" s="103"/>
      <c r="E1057" s="103"/>
      <c r="F1057" s="103"/>
      <c r="G1057" s="103"/>
      <c r="H1057" s="103"/>
      <c r="I1057" s="103"/>
    </row>
    <row r="1058" spans="1:9" s="344" customFormat="1" x14ac:dyDescent="0.2">
      <c r="A1058" s="366" t="s">
        <v>438</v>
      </c>
      <c r="B1058" s="341" t="s">
        <v>194</v>
      </c>
      <c r="C1058" s="342">
        <f t="shared" ref="C1058:C1125" si="168">D1058+E1058+F1058+G1058+H1058+I1058</f>
        <v>6.55</v>
      </c>
      <c r="D1058" s="337">
        <v>6.55</v>
      </c>
      <c r="E1058" s="342">
        <v>0</v>
      </c>
      <c r="F1058" s="342">
        <v>0</v>
      </c>
      <c r="G1058" s="342">
        <v>0</v>
      </c>
      <c r="H1058" s="342">
        <v>0</v>
      </c>
      <c r="I1058" s="342">
        <v>0</v>
      </c>
    </row>
    <row r="1059" spans="1:9" s="125" customFormat="1" x14ac:dyDescent="0.2">
      <c r="A1059" s="128"/>
      <c r="B1059" s="106" t="s">
        <v>195</v>
      </c>
      <c r="C1059" s="103">
        <f t="shared" si="168"/>
        <v>6.55</v>
      </c>
      <c r="D1059" s="337">
        <v>6.55</v>
      </c>
      <c r="E1059" s="103">
        <v>0</v>
      </c>
      <c r="F1059" s="103">
        <v>0</v>
      </c>
      <c r="G1059" s="103">
        <v>0</v>
      </c>
      <c r="H1059" s="103">
        <v>0</v>
      </c>
      <c r="I1059" s="103">
        <v>0</v>
      </c>
    </row>
    <row r="1060" spans="1:9" s="125" customFormat="1" x14ac:dyDescent="0.2">
      <c r="A1060" s="498" t="s">
        <v>620</v>
      </c>
      <c r="B1060" s="467" t="s">
        <v>194</v>
      </c>
      <c r="C1060" s="103">
        <f t="shared" si="168"/>
        <v>8</v>
      </c>
      <c r="D1060" s="103">
        <v>0</v>
      </c>
      <c r="E1060" s="103">
        <v>8</v>
      </c>
      <c r="F1060" s="103">
        <v>0</v>
      </c>
      <c r="G1060" s="103">
        <v>0</v>
      </c>
      <c r="H1060" s="103">
        <v>0</v>
      </c>
      <c r="I1060" s="103">
        <v>0</v>
      </c>
    </row>
    <row r="1061" spans="1:9" s="125" customFormat="1" x14ac:dyDescent="0.2">
      <c r="A1061" s="471"/>
      <c r="B1061" s="468" t="s">
        <v>195</v>
      </c>
      <c r="C1061" s="103">
        <f t="shared" si="168"/>
        <v>8</v>
      </c>
      <c r="D1061" s="103">
        <v>0</v>
      </c>
      <c r="E1061" s="103">
        <v>8</v>
      </c>
      <c r="F1061" s="103">
        <v>0</v>
      </c>
      <c r="G1061" s="103">
        <v>0</v>
      </c>
      <c r="H1061" s="103">
        <v>0</v>
      </c>
      <c r="I1061" s="103">
        <v>0</v>
      </c>
    </row>
    <row r="1062" spans="1:9" s="125" customFormat="1" x14ac:dyDescent="0.2">
      <c r="A1062" s="65" t="s">
        <v>877</v>
      </c>
      <c r="B1062" s="467" t="s">
        <v>194</v>
      </c>
      <c r="C1062" s="103">
        <f t="shared" si="168"/>
        <v>11</v>
      </c>
      <c r="D1062" s="103">
        <v>0</v>
      </c>
      <c r="E1062" s="103">
        <v>11</v>
      </c>
      <c r="F1062" s="103">
        <v>0</v>
      </c>
      <c r="G1062" s="103">
        <v>0</v>
      </c>
      <c r="H1062" s="103">
        <v>0</v>
      </c>
      <c r="I1062" s="103">
        <v>0</v>
      </c>
    </row>
    <row r="1063" spans="1:9" s="125" customFormat="1" x14ac:dyDescent="0.2">
      <c r="A1063" s="11"/>
      <c r="B1063" s="468" t="s">
        <v>195</v>
      </c>
      <c r="C1063" s="103">
        <f t="shared" si="168"/>
        <v>11</v>
      </c>
      <c r="D1063" s="103">
        <v>0</v>
      </c>
      <c r="E1063" s="103">
        <v>11</v>
      </c>
      <c r="F1063" s="103">
        <v>0</v>
      </c>
      <c r="G1063" s="103">
        <v>0</v>
      </c>
      <c r="H1063" s="103">
        <v>0</v>
      </c>
      <c r="I1063" s="103">
        <v>0</v>
      </c>
    </row>
    <row r="1064" spans="1:9" s="125" customFormat="1" x14ac:dyDescent="0.2">
      <c r="A1064" s="498" t="s">
        <v>621</v>
      </c>
      <c r="B1064" s="467" t="s">
        <v>194</v>
      </c>
      <c r="C1064" s="103">
        <f t="shared" si="168"/>
        <v>29.299999999999997</v>
      </c>
      <c r="D1064" s="103">
        <v>0</v>
      </c>
      <c r="E1064" s="103">
        <f>73-43.7</f>
        <v>29.299999999999997</v>
      </c>
      <c r="F1064" s="103">
        <v>0</v>
      </c>
      <c r="G1064" s="103">
        <v>0</v>
      </c>
      <c r="H1064" s="103">
        <v>0</v>
      </c>
      <c r="I1064" s="103">
        <v>0</v>
      </c>
    </row>
    <row r="1065" spans="1:9" s="125" customFormat="1" x14ac:dyDescent="0.2">
      <c r="A1065" s="471"/>
      <c r="B1065" s="468" t="s">
        <v>195</v>
      </c>
      <c r="C1065" s="103">
        <f t="shared" si="168"/>
        <v>29.299999999999997</v>
      </c>
      <c r="D1065" s="103">
        <v>0</v>
      </c>
      <c r="E1065" s="103">
        <f>73-43.7</f>
        <v>29.299999999999997</v>
      </c>
      <c r="F1065" s="103">
        <v>0</v>
      </c>
      <c r="G1065" s="103">
        <v>0</v>
      </c>
      <c r="H1065" s="103">
        <v>0</v>
      </c>
      <c r="I1065" s="103">
        <v>0</v>
      </c>
    </row>
    <row r="1066" spans="1:9" s="125" customFormat="1" x14ac:dyDescent="0.2">
      <c r="A1066" s="498" t="s">
        <v>128</v>
      </c>
      <c r="B1066" s="467" t="s">
        <v>194</v>
      </c>
      <c r="C1066" s="103">
        <f t="shared" si="168"/>
        <v>40.85</v>
      </c>
      <c r="D1066" s="103">
        <v>0</v>
      </c>
      <c r="E1066" s="103">
        <f>41-0.15</f>
        <v>40.85</v>
      </c>
      <c r="F1066" s="103">
        <v>0</v>
      </c>
      <c r="G1066" s="103">
        <v>0</v>
      </c>
      <c r="H1066" s="103">
        <v>0</v>
      </c>
      <c r="I1066" s="103">
        <v>0</v>
      </c>
    </row>
    <row r="1067" spans="1:9" s="125" customFormat="1" x14ac:dyDescent="0.2">
      <c r="A1067" s="471"/>
      <c r="B1067" s="468" t="s">
        <v>195</v>
      </c>
      <c r="C1067" s="103">
        <f t="shared" si="168"/>
        <v>40.85</v>
      </c>
      <c r="D1067" s="103">
        <v>0</v>
      </c>
      <c r="E1067" s="103">
        <f>41-0.15</f>
        <v>40.85</v>
      </c>
      <c r="F1067" s="103">
        <v>0</v>
      </c>
      <c r="G1067" s="103">
        <v>0</v>
      </c>
      <c r="H1067" s="103">
        <v>0</v>
      </c>
      <c r="I1067" s="103">
        <v>0</v>
      </c>
    </row>
    <row r="1068" spans="1:9" s="125" customFormat="1" x14ac:dyDescent="0.2">
      <c r="A1068" s="65" t="s">
        <v>128</v>
      </c>
      <c r="B1068" s="467" t="s">
        <v>194</v>
      </c>
      <c r="C1068" s="103">
        <f t="shared" si="168"/>
        <v>40.85</v>
      </c>
      <c r="D1068" s="103">
        <v>0</v>
      </c>
      <c r="E1068" s="103">
        <v>40.85</v>
      </c>
      <c r="F1068" s="103">
        <v>0</v>
      </c>
      <c r="G1068" s="103">
        <v>0</v>
      </c>
      <c r="H1068" s="103">
        <v>0</v>
      </c>
      <c r="I1068" s="103">
        <v>0</v>
      </c>
    </row>
    <row r="1069" spans="1:9" s="125" customFormat="1" x14ac:dyDescent="0.2">
      <c r="A1069" s="11"/>
      <c r="B1069" s="468" t="s">
        <v>195</v>
      </c>
      <c r="C1069" s="103">
        <f t="shared" si="168"/>
        <v>40.85</v>
      </c>
      <c r="D1069" s="103">
        <v>0</v>
      </c>
      <c r="E1069" s="103">
        <v>40.85</v>
      </c>
      <c r="F1069" s="103">
        <v>0</v>
      </c>
      <c r="G1069" s="103">
        <v>0</v>
      </c>
      <c r="H1069" s="103">
        <v>0</v>
      </c>
      <c r="I1069" s="103">
        <v>0</v>
      </c>
    </row>
    <row r="1070" spans="1:9" s="161" customFormat="1" x14ac:dyDescent="0.2">
      <c r="A1070" s="191" t="s">
        <v>338</v>
      </c>
      <c r="B1070" s="159" t="s">
        <v>194</v>
      </c>
      <c r="C1070" s="160">
        <f t="shared" si="168"/>
        <v>314</v>
      </c>
      <c r="D1070" s="160">
        <f>D1086+D1088+D1090+D1092+D1094+D1096+D1098+D1100+D1102+D1104</f>
        <v>295</v>
      </c>
      <c r="E1070" s="160">
        <f t="shared" ref="E1070:I1071" si="169">E1086+E1088+E1090+E1092+E1094+E1096+E1098+E1100+E1102+E1104</f>
        <v>19</v>
      </c>
      <c r="F1070" s="160">
        <f t="shared" si="169"/>
        <v>0</v>
      </c>
      <c r="G1070" s="160">
        <f t="shared" si="169"/>
        <v>0</v>
      </c>
      <c r="H1070" s="160">
        <f t="shared" si="169"/>
        <v>0</v>
      </c>
      <c r="I1070" s="160">
        <f t="shared" si="169"/>
        <v>0</v>
      </c>
    </row>
    <row r="1071" spans="1:9" s="161" customFormat="1" x14ac:dyDescent="0.2">
      <c r="A1071" s="181"/>
      <c r="B1071" s="162" t="s">
        <v>195</v>
      </c>
      <c r="C1071" s="160">
        <f t="shared" si="168"/>
        <v>314</v>
      </c>
      <c r="D1071" s="160">
        <f>D1087+D1089+D1091+D1093+D1095+D1097+D1099+D1101+D1103+D1105</f>
        <v>295</v>
      </c>
      <c r="E1071" s="160">
        <f t="shared" si="169"/>
        <v>19</v>
      </c>
      <c r="F1071" s="160">
        <f t="shared" si="169"/>
        <v>0</v>
      </c>
      <c r="G1071" s="160">
        <f t="shared" si="169"/>
        <v>0</v>
      </c>
      <c r="H1071" s="160">
        <f t="shared" si="169"/>
        <v>0</v>
      </c>
      <c r="I1071" s="160">
        <f t="shared" si="169"/>
        <v>0</v>
      </c>
    </row>
    <row r="1072" spans="1:9" s="125" customFormat="1" hidden="1" x14ac:dyDescent="0.2">
      <c r="A1072" s="134" t="s">
        <v>229</v>
      </c>
      <c r="B1072" s="231" t="s">
        <v>194</v>
      </c>
      <c r="C1072" s="103" t="e">
        <f t="shared" si="168"/>
        <v>#REF!</v>
      </c>
      <c r="D1072" s="160" t="e">
        <f>#REF!+#REF!+#REF!+#REF!+#REF!+#REF!+#REF!+#REF!+D1106</f>
        <v>#REF!</v>
      </c>
      <c r="E1072" s="98">
        <f t="shared" ref="E1072:E1085" si="170">100+49</f>
        <v>149</v>
      </c>
      <c r="F1072" s="103">
        <f t="shared" ref="F1072:I1073" si="171">F1074</f>
        <v>0</v>
      </c>
      <c r="G1072" s="103">
        <f t="shared" si="171"/>
        <v>0</v>
      </c>
      <c r="H1072" s="103">
        <f t="shared" si="171"/>
        <v>0</v>
      </c>
      <c r="I1072" s="103">
        <f t="shared" si="171"/>
        <v>0</v>
      </c>
    </row>
    <row r="1073" spans="1:9" s="125" customFormat="1" hidden="1" x14ac:dyDescent="0.2">
      <c r="A1073" s="109"/>
      <c r="B1073" s="232" t="s">
        <v>195</v>
      </c>
      <c r="C1073" s="103" t="e">
        <f t="shared" si="168"/>
        <v>#REF!</v>
      </c>
      <c r="D1073" s="160" t="e">
        <f>#REF!+#REF!+#REF!+#REF!+#REF!+#REF!+#REF!+#REF!+D1107</f>
        <v>#REF!</v>
      </c>
      <c r="E1073" s="98">
        <f t="shared" si="170"/>
        <v>149</v>
      </c>
      <c r="F1073" s="103">
        <f t="shared" si="171"/>
        <v>0</v>
      </c>
      <c r="G1073" s="103">
        <f t="shared" si="171"/>
        <v>0</v>
      </c>
      <c r="H1073" s="103">
        <f t="shared" si="171"/>
        <v>0</v>
      </c>
      <c r="I1073" s="103">
        <f t="shared" si="171"/>
        <v>0</v>
      </c>
    </row>
    <row r="1074" spans="1:9" s="125" customFormat="1" hidden="1" x14ac:dyDescent="0.2">
      <c r="A1074" s="113" t="s">
        <v>253</v>
      </c>
      <c r="B1074" s="102" t="s">
        <v>194</v>
      </c>
      <c r="C1074" s="103" t="e">
        <f t="shared" si="168"/>
        <v>#REF!</v>
      </c>
      <c r="D1074" s="160" t="e">
        <f>#REF!+#REF!+#REF!+#REF!+#REF!+#REF!+#REF!+D1106+#REF!</f>
        <v>#REF!</v>
      </c>
      <c r="E1074" s="98">
        <f t="shared" si="170"/>
        <v>149</v>
      </c>
      <c r="F1074" s="103">
        <v>0</v>
      </c>
      <c r="G1074" s="103">
        <v>0</v>
      </c>
      <c r="H1074" s="103">
        <v>0</v>
      </c>
      <c r="I1074" s="103">
        <v>0</v>
      </c>
    </row>
    <row r="1075" spans="1:9" s="125" customFormat="1" hidden="1" x14ac:dyDescent="0.2">
      <c r="A1075" s="128"/>
      <c r="B1075" s="106" t="s">
        <v>195</v>
      </c>
      <c r="C1075" s="103" t="e">
        <f t="shared" si="168"/>
        <v>#REF!</v>
      </c>
      <c r="D1075" s="160" t="e">
        <f>#REF!+#REF!+#REF!+#REF!+#REF!+#REF!+#REF!+D1107+#REF!</f>
        <v>#REF!</v>
      </c>
      <c r="E1075" s="98">
        <f t="shared" si="170"/>
        <v>149</v>
      </c>
      <c r="F1075" s="103">
        <v>0</v>
      </c>
      <c r="G1075" s="103">
        <v>0</v>
      </c>
      <c r="H1075" s="103">
        <v>0</v>
      </c>
      <c r="I1075" s="103">
        <v>0</v>
      </c>
    </row>
    <row r="1076" spans="1:9" s="125" customFormat="1" hidden="1" x14ac:dyDescent="0.2">
      <c r="A1076" s="134" t="s">
        <v>227</v>
      </c>
      <c r="B1076" s="231" t="s">
        <v>194</v>
      </c>
      <c r="C1076" s="103" t="e">
        <f t="shared" si="168"/>
        <v>#REF!</v>
      </c>
      <c r="D1076" s="160" t="e">
        <f>#REF!+#REF!+#REF!+#REF!+#REF!+#REF!+D1106+#REF!+#REF!</f>
        <v>#REF!</v>
      </c>
      <c r="E1076" s="98">
        <f t="shared" si="170"/>
        <v>149</v>
      </c>
      <c r="F1076" s="103">
        <f t="shared" ref="F1076:I1077" si="172">F1078+F1080+F1082+F1084</f>
        <v>0</v>
      </c>
      <c r="G1076" s="103">
        <f t="shared" si="172"/>
        <v>0</v>
      </c>
      <c r="H1076" s="103">
        <f t="shared" si="172"/>
        <v>0</v>
      </c>
      <c r="I1076" s="103">
        <f t="shared" si="172"/>
        <v>0</v>
      </c>
    </row>
    <row r="1077" spans="1:9" s="125" customFormat="1" hidden="1" x14ac:dyDescent="0.2">
      <c r="A1077" s="109"/>
      <c r="B1077" s="232" t="s">
        <v>195</v>
      </c>
      <c r="C1077" s="103" t="e">
        <f t="shared" si="168"/>
        <v>#REF!</v>
      </c>
      <c r="D1077" s="160" t="e">
        <f>#REF!+#REF!+#REF!+#REF!+#REF!+#REF!+D1107+#REF!+#REF!</f>
        <v>#REF!</v>
      </c>
      <c r="E1077" s="98">
        <f t="shared" si="170"/>
        <v>149</v>
      </c>
      <c r="F1077" s="103">
        <f t="shared" si="172"/>
        <v>0</v>
      </c>
      <c r="G1077" s="103">
        <f t="shared" si="172"/>
        <v>0</v>
      </c>
      <c r="H1077" s="103">
        <f t="shared" si="172"/>
        <v>0</v>
      </c>
      <c r="I1077" s="103">
        <f t="shared" si="172"/>
        <v>0</v>
      </c>
    </row>
    <row r="1078" spans="1:9" s="125" customFormat="1" hidden="1" x14ac:dyDescent="0.2">
      <c r="A1078" s="113" t="s">
        <v>253</v>
      </c>
      <c r="B1078" s="102" t="s">
        <v>194</v>
      </c>
      <c r="C1078" s="103" t="e">
        <f t="shared" si="168"/>
        <v>#REF!</v>
      </c>
      <c r="D1078" s="160" t="e">
        <f>#REF!+#REF!+#REF!+#REF!+#REF!+D1106+#REF!+#REF!+#REF!</f>
        <v>#REF!</v>
      </c>
      <c r="E1078" s="98">
        <f t="shared" si="170"/>
        <v>149</v>
      </c>
      <c r="F1078" s="103">
        <v>0</v>
      </c>
      <c r="G1078" s="103">
        <v>0</v>
      </c>
      <c r="H1078" s="103">
        <v>0</v>
      </c>
      <c r="I1078" s="103">
        <v>0</v>
      </c>
    </row>
    <row r="1079" spans="1:9" s="125" customFormat="1" hidden="1" x14ac:dyDescent="0.2">
      <c r="A1079" s="128"/>
      <c r="B1079" s="106" t="s">
        <v>195</v>
      </c>
      <c r="C1079" s="103" t="e">
        <f t="shared" si="168"/>
        <v>#REF!</v>
      </c>
      <c r="D1079" s="160" t="e">
        <f>#REF!+#REF!+#REF!+#REF!+#REF!+D1107+#REF!+#REF!+#REF!</f>
        <v>#REF!</v>
      </c>
      <c r="E1079" s="98">
        <f t="shared" si="170"/>
        <v>149</v>
      </c>
      <c r="F1079" s="103">
        <v>0</v>
      </c>
      <c r="G1079" s="103">
        <v>0</v>
      </c>
      <c r="H1079" s="103">
        <v>0</v>
      </c>
      <c r="I1079" s="103">
        <v>0</v>
      </c>
    </row>
    <row r="1080" spans="1:9" s="125" customFormat="1" hidden="1" x14ac:dyDescent="0.2">
      <c r="A1080" s="137" t="s">
        <v>254</v>
      </c>
      <c r="B1080" s="108" t="s">
        <v>194</v>
      </c>
      <c r="C1080" s="103" t="e">
        <f t="shared" si="168"/>
        <v>#REF!</v>
      </c>
      <c r="D1080" s="160" t="e">
        <f>#REF!+#REF!+#REF!+#REF!+D1106+#REF!+#REF!+#REF!+#REF!</f>
        <v>#REF!</v>
      </c>
      <c r="E1080" s="98">
        <f t="shared" si="170"/>
        <v>149</v>
      </c>
      <c r="F1080" s="103">
        <v>0</v>
      </c>
      <c r="G1080" s="103">
        <v>0</v>
      </c>
      <c r="H1080" s="103">
        <v>0</v>
      </c>
      <c r="I1080" s="103">
        <v>0</v>
      </c>
    </row>
    <row r="1081" spans="1:9" s="125" customFormat="1" hidden="1" x14ac:dyDescent="0.2">
      <c r="A1081" s="128"/>
      <c r="B1081" s="106" t="s">
        <v>195</v>
      </c>
      <c r="C1081" s="103" t="e">
        <f t="shared" si="168"/>
        <v>#REF!</v>
      </c>
      <c r="D1081" s="160" t="e">
        <f>#REF!+#REF!+#REF!+#REF!+D1107+#REF!+#REF!+#REF!+#REF!</f>
        <v>#REF!</v>
      </c>
      <c r="E1081" s="98">
        <f t="shared" si="170"/>
        <v>149</v>
      </c>
      <c r="F1081" s="103">
        <v>0</v>
      </c>
      <c r="G1081" s="103">
        <v>0</v>
      </c>
      <c r="H1081" s="103">
        <v>0</v>
      </c>
      <c r="I1081" s="103">
        <v>0</v>
      </c>
    </row>
    <row r="1082" spans="1:9" s="125" customFormat="1" hidden="1" x14ac:dyDescent="0.2">
      <c r="A1082" s="113" t="s">
        <v>255</v>
      </c>
      <c r="B1082" s="102" t="s">
        <v>194</v>
      </c>
      <c r="C1082" s="103" t="e">
        <f t="shared" si="168"/>
        <v>#REF!</v>
      </c>
      <c r="D1082" s="160" t="e">
        <f>#REF!+#REF!+#REF!+D1106+#REF!+#REF!+#REF!+#REF!+#REF!</f>
        <v>#REF!</v>
      </c>
      <c r="E1082" s="98">
        <f t="shared" si="170"/>
        <v>149</v>
      </c>
      <c r="F1082" s="103">
        <v>0</v>
      </c>
      <c r="G1082" s="103">
        <v>0</v>
      </c>
      <c r="H1082" s="103">
        <v>0</v>
      </c>
      <c r="I1082" s="103">
        <v>0</v>
      </c>
    </row>
    <row r="1083" spans="1:9" s="125" customFormat="1" hidden="1" x14ac:dyDescent="0.2">
      <c r="A1083" s="128"/>
      <c r="B1083" s="106" t="s">
        <v>195</v>
      </c>
      <c r="C1083" s="103" t="e">
        <f t="shared" si="168"/>
        <v>#REF!</v>
      </c>
      <c r="D1083" s="160" t="e">
        <f>#REF!+#REF!+#REF!+D1107+#REF!+#REF!+#REF!+#REF!+#REF!</f>
        <v>#REF!</v>
      </c>
      <c r="E1083" s="98">
        <f t="shared" si="170"/>
        <v>149</v>
      </c>
      <c r="F1083" s="103">
        <v>0</v>
      </c>
      <c r="G1083" s="103">
        <v>0</v>
      </c>
      <c r="H1083" s="103">
        <v>0</v>
      </c>
      <c r="I1083" s="103">
        <v>0</v>
      </c>
    </row>
    <row r="1084" spans="1:9" s="190" customFormat="1" hidden="1" x14ac:dyDescent="0.2">
      <c r="A1084" s="113" t="s">
        <v>256</v>
      </c>
      <c r="B1084" s="108" t="s">
        <v>194</v>
      </c>
      <c r="C1084" s="104" t="e">
        <f t="shared" si="168"/>
        <v>#REF!</v>
      </c>
      <c r="D1084" s="160" t="e">
        <f>#REF!+#REF!+D1106+#REF!+#REF!+#REF!+#REF!+#REF!+D1108</f>
        <v>#REF!</v>
      </c>
      <c r="E1084" s="98">
        <f t="shared" si="170"/>
        <v>149</v>
      </c>
      <c r="F1084" s="104">
        <v>0</v>
      </c>
      <c r="G1084" s="104">
        <v>0</v>
      </c>
      <c r="H1084" s="104">
        <v>0</v>
      </c>
      <c r="I1084" s="104">
        <v>0</v>
      </c>
    </row>
    <row r="1085" spans="1:9" s="190" customFormat="1" hidden="1" x14ac:dyDescent="0.2">
      <c r="A1085" s="135"/>
      <c r="B1085" s="106" t="s">
        <v>195</v>
      </c>
      <c r="C1085" s="104" t="e">
        <f t="shared" si="168"/>
        <v>#REF!</v>
      </c>
      <c r="D1085" s="160" t="e">
        <f>#REF!+#REF!+D1107+#REF!+#REF!+#REF!+#REF!+#REF!+D1109</f>
        <v>#REF!</v>
      </c>
      <c r="E1085" s="98">
        <f t="shared" si="170"/>
        <v>149</v>
      </c>
      <c r="F1085" s="104">
        <v>0</v>
      </c>
      <c r="G1085" s="104">
        <v>0</v>
      </c>
      <c r="H1085" s="104">
        <v>0</v>
      </c>
      <c r="I1085" s="104">
        <v>0</v>
      </c>
    </row>
    <row r="1086" spans="1:9" s="125" customFormat="1" x14ac:dyDescent="0.2">
      <c r="A1086" s="442" t="s">
        <v>618</v>
      </c>
      <c r="B1086" s="467" t="s">
        <v>194</v>
      </c>
      <c r="C1086" s="345">
        <f t="shared" si="168"/>
        <v>0</v>
      </c>
      <c r="D1086" s="103">
        <v>0</v>
      </c>
      <c r="E1086" s="98">
        <f>7-7</f>
        <v>0</v>
      </c>
      <c r="F1086" s="103">
        <v>0</v>
      </c>
      <c r="G1086" s="103">
        <v>0</v>
      </c>
      <c r="H1086" s="103">
        <v>0</v>
      </c>
      <c r="I1086" s="103">
        <v>0</v>
      </c>
    </row>
    <row r="1087" spans="1:9" s="125" customFormat="1" x14ac:dyDescent="0.2">
      <c r="A1087" s="443"/>
      <c r="B1087" s="468" t="s">
        <v>195</v>
      </c>
      <c r="C1087" s="345">
        <f t="shared" si="168"/>
        <v>0</v>
      </c>
      <c r="D1087" s="103">
        <v>0</v>
      </c>
      <c r="E1087" s="98">
        <f>7-7</f>
        <v>0</v>
      </c>
      <c r="F1087" s="103">
        <v>0</v>
      </c>
      <c r="G1087" s="103">
        <v>0</v>
      </c>
      <c r="H1087" s="103">
        <v>0</v>
      </c>
      <c r="I1087" s="103">
        <v>0</v>
      </c>
    </row>
    <row r="1088" spans="1:9" s="125" customFormat="1" x14ac:dyDescent="0.2">
      <c r="A1088" s="442" t="s">
        <v>31</v>
      </c>
      <c r="B1088" s="467" t="s">
        <v>194</v>
      </c>
      <c r="C1088" s="345">
        <f t="shared" si="168"/>
        <v>0</v>
      </c>
      <c r="D1088" s="103">
        <v>0</v>
      </c>
      <c r="E1088" s="98">
        <f>30-30</f>
        <v>0</v>
      </c>
      <c r="F1088" s="103">
        <v>0</v>
      </c>
      <c r="G1088" s="103">
        <v>0</v>
      </c>
      <c r="H1088" s="103">
        <v>0</v>
      </c>
      <c r="I1088" s="103">
        <v>0</v>
      </c>
    </row>
    <row r="1089" spans="1:9" s="125" customFormat="1" x14ac:dyDescent="0.2">
      <c r="A1089" s="443"/>
      <c r="B1089" s="468" t="s">
        <v>195</v>
      </c>
      <c r="C1089" s="345">
        <f t="shared" si="168"/>
        <v>0</v>
      </c>
      <c r="D1089" s="103">
        <v>0</v>
      </c>
      <c r="E1089" s="98">
        <f>30-30</f>
        <v>0</v>
      </c>
      <c r="F1089" s="103">
        <v>0</v>
      </c>
      <c r="G1089" s="103">
        <v>0</v>
      </c>
      <c r="H1089" s="103">
        <v>0</v>
      </c>
      <c r="I1089" s="103">
        <v>0</v>
      </c>
    </row>
    <row r="1090" spans="1:9" s="125" customFormat="1" x14ac:dyDescent="0.2">
      <c r="A1090" s="442" t="s">
        <v>619</v>
      </c>
      <c r="B1090" s="467" t="s">
        <v>194</v>
      </c>
      <c r="C1090" s="345">
        <f t="shared" si="168"/>
        <v>0</v>
      </c>
      <c r="D1090" s="103">
        <v>0</v>
      </c>
      <c r="E1090" s="98">
        <f>12-12</f>
        <v>0</v>
      </c>
      <c r="F1090" s="103">
        <v>0</v>
      </c>
      <c r="G1090" s="103">
        <v>0</v>
      </c>
      <c r="H1090" s="103">
        <v>0</v>
      </c>
      <c r="I1090" s="103">
        <v>0</v>
      </c>
    </row>
    <row r="1091" spans="1:9" s="125" customFormat="1" x14ac:dyDescent="0.2">
      <c r="A1091" s="443"/>
      <c r="B1091" s="468" t="s">
        <v>195</v>
      </c>
      <c r="C1091" s="345">
        <f t="shared" si="168"/>
        <v>0</v>
      </c>
      <c r="D1091" s="103">
        <v>0</v>
      </c>
      <c r="E1091" s="98">
        <f>12-12</f>
        <v>0</v>
      </c>
      <c r="F1091" s="103">
        <v>0</v>
      </c>
      <c r="G1091" s="103">
        <v>0</v>
      </c>
      <c r="H1091" s="103">
        <v>0</v>
      </c>
      <c r="I1091" s="103">
        <v>0</v>
      </c>
    </row>
    <row r="1092" spans="1:9" s="344" customFormat="1" x14ac:dyDescent="0.2">
      <c r="A1092" s="597" t="s">
        <v>91</v>
      </c>
      <c r="B1092" s="350" t="s">
        <v>194</v>
      </c>
      <c r="C1092" s="345">
        <f t="shared" si="168"/>
        <v>95</v>
      </c>
      <c r="D1092" s="347">
        <v>95</v>
      </c>
      <c r="E1092" s="345">
        <v>0</v>
      </c>
      <c r="F1092" s="345">
        <v>0</v>
      </c>
      <c r="G1092" s="345">
        <v>0</v>
      </c>
      <c r="H1092" s="345">
        <v>0</v>
      </c>
      <c r="I1092" s="345">
        <v>0</v>
      </c>
    </row>
    <row r="1093" spans="1:9" s="125" customFormat="1" x14ac:dyDescent="0.2">
      <c r="A1093" s="128"/>
      <c r="B1093" s="29" t="s">
        <v>195</v>
      </c>
      <c r="C1093" s="58">
        <f t="shared" si="168"/>
        <v>95</v>
      </c>
      <c r="D1093" s="58">
        <v>95</v>
      </c>
      <c r="E1093" s="58">
        <v>0</v>
      </c>
      <c r="F1093" s="58">
        <v>0</v>
      </c>
      <c r="G1093" s="58">
        <v>0</v>
      </c>
      <c r="H1093" s="58">
        <v>0</v>
      </c>
      <c r="I1093" s="58">
        <v>0</v>
      </c>
    </row>
    <row r="1094" spans="1:9" s="344" customFormat="1" x14ac:dyDescent="0.2">
      <c r="A1094" s="597" t="s">
        <v>92</v>
      </c>
      <c r="B1094" s="350" t="s">
        <v>194</v>
      </c>
      <c r="C1094" s="345">
        <f t="shared" si="168"/>
        <v>29</v>
      </c>
      <c r="D1094" s="347">
        <v>29</v>
      </c>
      <c r="E1094" s="345">
        <v>0</v>
      </c>
      <c r="F1094" s="345">
        <v>0</v>
      </c>
      <c r="G1094" s="345">
        <v>0</v>
      </c>
      <c r="H1094" s="345">
        <v>0</v>
      </c>
      <c r="I1094" s="345">
        <v>0</v>
      </c>
    </row>
    <row r="1095" spans="1:9" s="125" customFormat="1" x14ac:dyDescent="0.2">
      <c r="A1095" s="128"/>
      <c r="B1095" s="29" t="s">
        <v>195</v>
      </c>
      <c r="C1095" s="58">
        <f t="shared" si="168"/>
        <v>29</v>
      </c>
      <c r="D1095" s="58">
        <v>29</v>
      </c>
      <c r="E1095" s="58">
        <v>0</v>
      </c>
      <c r="F1095" s="58">
        <v>0</v>
      </c>
      <c r="G1095" s="58">
        <v>0</v>
      </c>
      <c r="H1095" s="58">
        <v>0</v>
      </c>
      <c r="I1095" s="58">
        <v>0</v>
      </c>
    </row>
    <row r="1096" spans="1:9" s="344" customFormat="1" x14ac:dyDescent="0.2">
      <c r="A1096" s="597" t="s">
        <v>93</v>
      </c>
      <c r="B1096" s="350" t="s">
        <v>194</v>
      </c>
      <c r="C1096" s="345">
        <f t="shared" si="168"/>
        <v>11</v>
      </c>
      <c r="D1096" s="347">
        <v>11</v>
      </c>
      <c r="E1096" s="345">
        <v>0</v>
      </c>
      <c r="F1096" s="345">
        <v>0</v>
      </c>
      <c r="G1096" s="345">
        <v>0</v>
      </c>
      <c r="H1096" s="345">
        <v>0</v>
      </c>
      <c r="I1096" s="345">
        <v>0</v>
      </c>
    </row>
    <row r="1097" spans="1:9" s="125" customFormat="1" x14ac:dyDescent="0.2">
      <c r="A1097" s="128"/>
      <c r="B1097" s="29" t="s">
        <v>195</v>
      </c>
      <c r="C1097" s="58">
        <f t="shared" si="168"/>
        <v>11</v>
      </c>
      <c r="D1097" s="58">
        <v>11</v>
      </c>
      <c r="E1097" s="58">
        <v>0</v>
      </c>
      <c r="F1097" s="58">
        <v>0</v>
      </c>
      <c r="G1097" s="58">
        <v>0</v>
      </c>
      <c r="H1097" s="58">
        <v>0</v>
      </c>
      <c r="I1097" s="58">
        <v>0</v>
      </c>
    </row>
    <row r="1098" spans="1:9" s="344" customFormat="1" x14ac:dyDescent="0.2">
      <c r="A1098" s="597" t="s">
        <v>94</v>
      </c>
      <c r="B1098" s="350" t="s">
        <v>194</v>
      </c>
      <c r="C1098" s="345">
        <f t="shared" si="168"/>
        <v>36</v>
      </c>
      <c r="D1098" s="347">
        <v>36</v>
      </c>
      <c r="E1098" s="345">
        <v>0</v>
      </c>
      <c r="F1098" s="345">
        <v>0</v>
      </c>
      <c r="G1098" s="345">
        <v>0</v>
      </c>
      <c r="H1098" s="345">
        <v>0</v>
      </c>
      <c r="I1098" s="345">
        <v>0</v>
      </c>
    </row>
    <row r="1099" spans="1:9" s="125" customFormat="1" x14ac:dyDescent="0.2">
      <c r="A1099" s="128"/>
      <c r="B1099" s="29" t="s">
        <v>195</v>
      </c>
      <c r="C1099" s="58">
        <f t="shared" si="168"/>
        <v>36</v>
      </c>
      <c r="D1099" s="58">
        <v>36</v>
      </c>
      <c r="E1099" s="58">
        <v>0</v>
      </c>
      <c r="F1099" s="58">
        <v>0</v>
      </c>
      <c r="G1099" s="58">
        <v>0</v>
      </c>
      <c r="H1099" s="58">
        <v>0</v>
      </c>
      <c r="I1099" s="58">
        <v>0</v>
      </c>
    </row>
    <row r="1100" spans="1:9" s="344" customFormat="1" ht="25.5" x14ac:dyDescent="0.2">
      <c r="A1100" s="597" t="s">
        <v>95</v>
      </c>
      <c r="B1100" s="350" t="s">
        <v>194</v>
      </c>
      <c r="C1100" s="345">
        <f t="shared" si="168"/>
        <v>124</v>
      </c>
      <c r="D1100" s="347">
        <v>124</v>
      </c>
      <c r="E1100" s="345">
        <v>0</v>
      </c>
      <c r="F1100" s="345">
        <v>0</v>
      </c>
      <c r="G1100" s="345">
        <v>0</v>
      </c>
      <c r="H1100" s="345">
        <v>0</v>
      </c>
      <c r="I1100" s="345">
        <v>0</v>
      </c>
    </row>
    <row r="1101" spans="1:9" s="125" customFormat="1" x14ac:dyDescent="0.2">
      <c r="A1101" s="128"/>
      <c r="B1101" s="29" t="s">
        <v>195</v>
      </c>
      <c r="C1101" s="58">
        <f t="shared" si="168"/>
        <v>124</v>
      </c>
      <c r="D1101" s="58">
        <v>124</v>
      </c>
      <c r="E1101" s="58">
        <v>0</v>
      </c>
      <c r="F1101" s="58">
        <v>0</v>
      </c>
      <c r="G1101" s="58">
        <v>0</v>
      </c>
      <c r="H1101" s="58">
        <v>0</v>
      </c>
      <c r="I1101" s="58">
        <v>0</v>
      </c>
    </row>
    <row r="1102" spans="1:9" s="125" customFormat="1" x14ac:dyDescent="0.2">
      <c r="A1102" s="99" t="s">
        <v>622</v>
      </c>
      <c r="B1102" s="467" t="s">
        <v>194</v>
      </c>
      <c r="C1102" s="345">
        <f>D1102+E1102+F1102+G1102+H1102+I1102</f>
        <v>12</v>
      </c>
      <c r="D1102" s="103">
        <v>0</v>
      </c>
      <c r="E1102" s="98">
        <v>12</v>
      </c>
      <c r="F1102" s="103">
        <v>0</v>
      </c>
      <c r="G1102" s="103">
        <v>0</v>
      </c>
      <c r="H1102" s="103">
        <v>0</v>
      </c>
      <c r="I1102" s="103">
        <v>0</v>
      </c>
    </row>
    <row r="1103" spans="1:9" s="125" customFormat="1" x14ac:dyDescent="0.2">
      <c r="A1103" s="443"/>
      <c r="B1103" s="468" t="s">
        <v>195</v>
      </c>
      <c r="C1103" s="345">
        <f>D1103+E1103+F1103+G1103+H1103+I1103</f>
        <v>12</v>
      </c>
      <c r="D1103" s="103">
        <v>0</v>
      </c>
      <c r="E1103" s="98">
        <v>12</v>
      </c>
      <c r="F1103" s="103">
        <v>0</v>
      </c>
      <c r="G1103" s="103">
        <v>0</v>
      </c>
      <c r="H1103" s="103">
        <v>0</v>
      </c>
      <c r="I1103" s="103">
        <v>0</v>
      </c>
    </row>
    <row r="1104" spans="1:9" s="190" customFormat="1" x14ac:dyDescent="0.2">
      <c r="A1104" s="65" t="s">
        <v>876</v>
      </c>
      <c r="B1104" s="71" t="s">
        <v>194</v>
      </c>
      <c r="C1104" s="87">
        <f>D1104+E1104+F1104+G1104+H1104+I1104</f>
        <v>7</v>
      </c>
      <c r="D1104" s="104">
        <v>0</v>
      </c>
      <c r="E1104" s="104">
        <v>7</v>
      </c>
      <c r="F1104" s="104">
        <v>0</v>
      </c>
      <c r="G1104" s="104">
        <v>0</v>
      </c>
      <c r="H1104" s="104">
        <v>0</v>
      </c>
      <c r="I1104" s="104">
        <v>0</v>
      </c>
    </row>
    <row r="1105" spans="1:9" s="190" customFormat="1" x14ac:dyDescent="0.2">
      <c r="A1105" s="11"/>
      <c r="B1105" s="70" t="s">
        <v>195</v>
      </c>
      <c r="C1105" s="87">
        <f>D1105+E1105+F1105+G1105+H1105+I1105</f>
        <v>7</v>
      </c>
      <c r="D1105" s="104">
        <v>0</v>
      </c>
      <c r="E1105" s="104">
        <v>7</v>
      </c>
      <c r="F1105" s="104">
        <v>0</v>
      </c>
      <c r="G1105" s="104">
        <v>0</v>
      </c>
      <c r="H1105" s="104">
        <v>0</v>
      </c>
      <c r="I1105" s="104">
        <v>0</v>
      </c>
    </row>
    <row r="1106" spans="1:9" s="161" customFormat="1" x14ac:dyDescent="0.2">
      <c r="A1106" s="191" t="s">
        <v>296</v>
      </c>
      <c r="B1106" s="159" t="s">
        <v>194</v>
      </c>
      <c r="C1106" s="160">
        <f t="shared" si="168"/>
        <v>3056.13</v>
      </c>
      <c r="D1106" s="160">
        <f>D1108+D1110+D1112+D1114+D1116+D1118+D1120+D1122+D1124+D1126+D1128+D1130+D1132+D1134+D1136+D1138+D1140+D1142+D1144+D1146</f>
        <v>434.13</v>
      </c>
      <c r="E1106" s="160">
        <f t="shared" ref="E1106:I1107" si="173">E1108+E1110+E1112+E1114+E1116+E1118+E1120+E1122+E1124+E1126+E1128+E1130+E1132+E1134+E1136+E1138+E1140+E1142+E1144+E1146</f>
        <v>2622</v>
      </c>
      <c r="F1106" s="160">
        <f t="shared" si="173"/>
        <v>0</v>
      </c>
      <c r="G1106" s="160">
        <f t="shared" si="173"/>
        <v>0</v>
      </c>
      <c r="H1106" s="160">
        <f t="shared" si="173"/>
        <v>0</v>
      </c>
      <c r="I1106" s="160">
        <f t="shared" si="173"/>
        <v>0</v>
      </c>
    </row>
    <row r="1107" spans="1:9" s="161" customFormat="1" x14ac:dyDescent="0.2">
      <c r="A1107" s="181"/>
      <c r="B1107" s="162" t="s">
        <v>195</v>
      </c>
      <c r="C1107" s="160">
        <f t="shared" si="168"/>
        <v>3056.13</v>
      </c>
      <c r="D1107" s="160">
        <f>D1109+D1111+D1113+D1115+D1117+D1119+D1121+D1123+D1125+D1127+D1129+D1131+D1133+D1135+D1137+D1139+D1141+D1143+D1145+D1147</f>
        <v>434.13</v>
      </c>
      <c r="E1107" s="160">
        <f t="shared" si="173"/>
        <v>2622</v>
      </c>
      <c r="F1107" s="160">
        <f t="shared" si="173"/>
        <v>0</v>
      </c>
      <c r="G1107" s="160">
        <f t="shared" si="173"/>
        <v>0</v>
      </c>
      <c r="H1107" s="160">
        <f t="shared" si="173"/>
        <v>0</v>
      </c>
      <c r="I1107" s="160">
        <f t="shared" si="173"/>
        <v>0</v>
      </c>
    </row>
    <row r="1108" spans="1:9" s="125" customFormat="1" x14ac:dyDescent="0.2">
      <c r="A1108" s="469" t="s">
        <v>610</v>
      </c>
      <c r="B1108" s="467" t="s">
        <v>194</v>
      </c>
      <c r="C1108" s="337">
        <f t="shared" si="168"/>
        <v>331.2</v>
      </c>
      <c r="D1108" s="103">
        <v>0</v>
      </c>
      <c r="E1108" s="98">
        <f>341-9.8</f>
        <v>331.2</v>
      </c>
      <c r="F1108" s="103">
        <v>0</v>
      </c>
      <c r="G1108" s="103">
        <v>0</v>
      </c>
      <c r="H1108" s="103">
        <v>0</v>
      </c>
      <c r="I1108" s="103">
        <v>0</v>
      </c>
    </row>
    <row r="1109" spans="1:9" s="125" customFormat="1" x14ac:dyDescent="0.2">
      <c r="A1109" s="443"/>
      <c r="B1109" s="468" t="s">
        <v>195</v>
      </c>
      <c r="C1109" s="337">
        <f t="shared" si="168"/>
        <v>331.2</v>
      </c>
      <c r="D1109" s="103">
        <v>0</v>
      </c>
      <c r="E1109" s="98">
        <f>341-9.8</f>
        <v>331.2</v>
      </c>
      <c r="F1109" s="103">
        <v>0</v>
      </c>
      <c r="G1109" s="103">
        <v>0</v>
      </c>
      <c r="H1109" s="103">
        <v>0</v>
      </c>
      <c r="I1109" s="103">
        <v>0</v>
      </c>
    </row>
    <row r="1110" spans="1:9" s="125" customFormat="1" x14ac:dyDescent="0.2">
      <c r="A1110" s="469" t="s">
        <v>611</v>
      </c>
      <c r="B1110" s="467" t="s">
        <v>194</v>
      </c>
      <c r="C1110" s="337">
        <f t="shared" si="168"/>
        <v>110.11</v>
      </c>
      <c r="D1110" s="221">
        <v>0</v>
      </c>
      <c r="E1110" s="221">
        <f>111-0.89</f>
        <v>110.11</v>
      </c>
      <c r="F1110" s="221">
        <v>0</v>
      </c>
      <c r="G1110" s="221">
        <v>0</v>
      </c>
      <c r="H1110" s="221">
        <v>0</v>
      </c>
      <c r="I1110" s="221">
        <v>0</v>
      </c>
    </row>
    <row r="1111" spans="1:9" s="125" customFormat="1" x14ac:dyDescent="0.2">
      <c r="A1111" s="443"/>
      <c r="B1111" s="468" t="s">
        <v>195</v>
      </c>
      <c r="C1111" s="337">
        <f t="shared" si="168"/>
        <v>110.11</v>
      </c>
      <c r="D1111" s="221">
        <v>0</v>
      </c>
      <c r="E1111" s="221">
        <f>111-0.89</f>
        <v>110.11</v>
      </c>
      <c r="F1111" s="221">
        <v>0</v>
      </c>
      <c r="G1111" s="221">
        <v>0</v>
      </c>
      <c r="H1111" s="221">
        <v>0</v>
      </c>
      <c r="I1111" s="221">
        <v>0</v>
      </c>
    </row>
    <row r="1112" spans="1:9" s="125" customFormat="1" x14ac:dyDescent="0.2">
      <c r="A1112" s="469" t="s">
        <v>612</v>
      </c>
      <c r="B1112" s="467" t="s">
        <v>194</v>
      </c>
      <c r="C1112" s="337">
        <f t="shared" si="168"/>
        <v>87</v>
      </c>
      <c r="D1112" s="221">
        <v>0</v>
      </c>
      <c r="E1112" s="221">
        <v>87</v>
      </c>
      <c r="F1112" s="221">
        <v>0</v>
      </c>
      <c r="G1112" s="221">
        <v>0</v>
      </c>
      <c r="H1112" s="221">
        <v>0</v>
      </c>
      <c r="I1112" s="221">
        <v>0</v>
      </c>
    </row>
    <row r="1113" spans="1:9" s="125" customFormat="1" x14ac:dyDescent="0.2">
      <c r="A1113" s="443"/>
      <c r="B1113" s="468" t="s">
        <v>195</v>
      </c>
      <c r="C1113" s="337">
        <f t="shared" si="168"/>
        <v>87</v>
      </c>
      <c r="D1113" s="221">
        <v>0</v>
      </c>
      <c r="E1113" s="221">
        <v>87</v>
      </c>
      <c r="F1113" s="221">
        <v>0</v>
      </c>
      <c r="G1113" s="221">
        <v>0</v>
      </c>
      <c r="H1113" s="221">
        <v>0</v>
      </c>
      <c r="I1113" s="221">
        <v>0</v>
      </c>
    </row>
    <row r="1114" spans="1:9" s="88" customFormat="1" x14ac:dyDescent="0.2">
      <c r="A1114" s="469" t="s">
        <v>613</v>
      </c>
      <c r="B1114" s="467" t="s">
        <v>194</v>
      </c>
      <c r="C1114" s="337">
        <f t="shared" si="168"/>
        <v>8.48</v>
      </c>
      <c r="D1114" s="72">
        <v>0</v>
      </c>
      <c r="E1114" s="72">
        <f>9-0.52</f>
        <v>8.48</v>
      </c>
      <c r="F1114" s="58">
        <v>0</v>
      </c>
      <c r="G1114" s="58">
        <v>0</v>
      </c>
      <c r="H1114" s="58">
        <v>0</v>
      </c>
      <c r="I1114" s="58">
        <v>0</v>
      </c>
    </row>
    <row r="1115" spans="1:9" s="88" customFormat="1" x14ac:dyDescent="0.2">
      <c r="A1115" s="443"/>
      <c r="B1115" s="468" t="s">
        <v>195</v>
      </c>
      <c r="C1115" s="337">
        <f t="shared" si="168"/>
        <v>8.48</v>
      </c>
      <c r="D1115" s="72">
        <v>0</v>
      </c>
      <c r="E1115" s="72">
        <f>9-0.52</f>
        <v>8.48</v>
      </c>
      <c r="F1115" s="58">
        <v>0</v>
      </c>
      <c r="G1115" s="58">
        <v>0</v>
      </c>
      <c r="H1115" s="58">
        <v>0</v>
      </c>
      <c r="I1115" s="58">
        <v>0</v>
      </c>
    </row>
    <row r="1116" spans="1:9" s="88" customFormat="1" x14ac:dyDescent="0.2">
      <c r="A1116" s="469" t="s">
        <v>614</v>
      </c>
      <c r="B1116" s="467" t="s">
        <v>194</v>
      </c>
      <c r="C1116" s="337">
        <f t="shared" si="168"/>
        <v>0</v>
      </c>
      <c r="D1116" s="228">
        <v>0</v>
      </c>
      <c r="E1116" s="228">
        <f>145-145</f>
        <v>0</v>
      </c>
      <c r="F1116" s="228">
        <v>0</v>
      </c>
      <c r="G1116" s="228">
        <v>0</v>
      </c>
      <c r="H1116" s="228">
        <v>0</v>
      </c>
      <c r="I1116" s="228">
        <v>0</v>
      </c>
    </row>
    <row r="1117" spans="1:9" s="88" customFormat="1" x14ac:dyDescent="0.2">
      <c r="A1117" s="443"/>
      <c r="B1117" s="468" t="s">
        <v>195</v>
      </c>
      <c r="C1117" s="337">
        <f t="shared" si="168"/>
        <v>0</v>
      </c>
      <c r="D1117" s="228">
        <v>0</v>
      </c>
      <c r="E1117" s="228">
        <f>145-145</f>
        <v>0</v>
      </c>
      <c r="F1117" s="228">
        <v>0</v>
      </c>
      <c r="G1117" s="228">
        <v>0</v>
      </c>
      <c r="H1117" s="228">
        <v>0</v>
      </c>
      <c r="I1117" s="228">
        <v>0</v>
      </c>
    </row>
    <row r="1118" spans="1:9" s="88" customFormat="1" x14ac:dyDescent="0.2">
      <c r="A1118" s="469" t="s">
        <v>615</v>
      </c>
      <c r="B1118" s="467" t="s">
        <v>194</v>
      </c>
      <c r="C1118" s="337">
        <f t="shared" si="168"/>
        <v>136.85</v>
      </c>
      <c r="D1118" s="228">
        <v>0</v>
      </c>
      <c r="E1118" s="228">
        <f>144-7.15</f>
        <v>136.85</v>
      </c>
      <c r="F1118" s="228">
        <v>0</v>
      </c>
      <c r="G1118" s="228">
        <v>0</v>
      </c>
      <c r="H1118" s="228">
        <v>0</v>
      </c>
      <c r="I1118" s="228">
        <v>0</v>
      </c>
    </row>
    <row r="1119" spans="1:9" s="88" customFormat="1" x14ac:dyDescent="0.2">
      <c r="A1119" s="443"/>
      <c r="B1119" s="468" t="s">
        <v>195</v>
      </c>
      <c r="C1119" s="337">
        <f t="shared" si="168"/>
        <v>136.85</v>
      </c>
      <c r="D1119" s="228">
        <v>0</v>
      </c>
      <c r="E1119" s="228">
        <f>144-7.15</f>
        <v>136.85</v>
      </c>
      <c r="F1119" s="228">
        <v>0</v>
      </c>
      <c r="G1119" s="228">
        <v>0</v>
      </c>
      <c r="H1119" s="228">
        <v>0</v>
      </c>
      <c r="I1119" s="228">
        <v>0</v>
      </c>
    </row>
    <row r="1120" spans="1:9" s="88" customFormat="1" x14ac:dyDescent="0.2">
      <c r="A1120" s="469" t="s">
        <v>616</v>
      </c>
      <c r="B1120" s="467" t="s">
        <v>194</v>
      </c>
      <c r="C1120" s="337">
        <f t="shared" si="168"/>
        <v>194.81</v>
      </c>
      <c r="D1120" s="72">
        <v>0</v>
      </c>
      <c r="E1120" s="72">
        <f>199-4.19</f>
        <v>194.81</v>
      </c>
      <c r="F1120" s="58">
        <v>0</v>
      </c>
      <c r="G1120" s="58">
        <v>0</v>
      </c>
      <c r="H1120" s="58">
        <v>0</v>
      </c>
      <c r="I1120" s="58">
        <v>0</v>
      </c>
    </row>
    <row r="1121" spans="1:9" s="88" customFormat="1" x14ac:dyDescent="0.2">
      <c r="A1121" s="443"/>
      <c r="B1121" s="468" t="s">
        <v>195</v>
      </c>
      <c r="C1121" s="337">
        <f t="shared" si="168"/>
        <v>194.81</v>
      </c>
      <c r="D1121" s="72">
        <v>0</v>
      </c>
      <c r="E1121" s="72">
        <f>199-4.19</f>
        <v>194.81</v>
      </c>
      <c r="F1121" s="58">
        <v>0</v>
      </c>
      <c r="G1121" s="58">
        <v>0</v>
      </c>
      <c r="H1121" s="58">
        <v>0</v>
      </c>
      <c r="I1121" s="58">
        <v>0</v>
      </c>
    </row>
    <row r="1122" spans="1:9" s="88" customFormat="1" x14ac:dyDescent="0.2">
      <c r="A1122" s="469" t="s">
        <v>617</v>
      </c>
      <c r="B1122" s="467" t="s">
        <v>194</v>
      </c>
      <c r="C1122" s="337">
        <f t="shared" si="168"/>
        <v>121</v>
      </c>
      <c r="D1122" s="58">
        <v>0</v>
      </c>
      <c r="E1122" s="72">
        <v>121</v>
      </c>
      <c r="F1122" s="58">
        <v>0</v>
      </c>
      <c r="G1122" s="58">
        <v>0</v>
      </c>
      <c r="H1122" s="58">
        <v>0</v>
      </c>
      <c r="I1122" s="58">
        <v>0</v>
      </c>
    </row>
    <row r="1123" spans="1:9" s="88" customFormat="1" x14ac:dyDescent="0.2">
      <c r="A1123" s="443"/>
      <c r="B1123" s="468" t="s">
        <v>195</v>
      </c>
      <c r="C1123" s="337">
        <f t="shared" si="168"/>
        <v>121</v>
      </c>
      <c r="D1123" s="58">
        <v>0</v>
      </c>
      <c r="E1123" s="72">
        <v>121</v>
      </c>
      <c r="F1123" s="58">
        <v>0</v>
      </c>
      <c r="G1123" s="58">
        <v>0</v>
      </c>
      <c r="H1123" s="58">
        <v>0</v>
      </c>
      <c r="I1123" s="58">
        <v>0</v>
      </c>
    </row>
    <row r="1124" spans="1:9" s="338" customFormat="1" x14ac:dyDescent="0.2">
      <c r="A1124" s="598" t="s">
        <v>4</v>
      </c>
      <c r="B1124" s="346" t="s">
        <v>194</v>
      </c>
      <c r="C1124" s="337">
        <f t="shared" si="168"/>
        <v>43</v>
      </c>
      <c r="D1124" s="337">
        <v>43</v>
      </c>
      <c r="E1124" s="337">
        <v>0</v>
      </c>
      <c r="F1124" s="337">
        <v>0</v>
      </c>
      <c r="G1124" s="337">
        <v>0</v>
      </c>
      <c r="H1124" s="337">
        <v>0</v>
      </c>
      <c r="I1124" s="337">
        <v>0</v>
      </c>
    </row>
    <row r="1125" spans="1:9" s="125" customFormat="1" x14ac:dyDescent="0.2">
      <c r="A1125" s="128"/>
      <c r="B1125" s="106" t="s">
        <v>195</v>
      </c>
      <c r="C1125" s="103">
        <f t="shared" si="168"/>
        <v>43</v>
      </c>
      <c r="D1125" s="337">
        <v>43</v>
      </c>
      <c r="E1125" s="337">
        <v>0</v>
      </c>
      <c r="F1125" s="103">
        <v>0</v>
      </c>
      <c r="G1125" s="103">
        <v>0</v>
      </c>
      <c r="H1125" s="103">
        <v>0</v>
      </c>
      <c r="I1125" s="103">
        <v>0</v>
      </c>
    </row>
    <row r="1126" spans="1:9" s="344" customFormat="1" x14ac:dyDescent="0.2">
      <c r="A1126" s="366" t="s">
        <v>389</v>
      </c>
      <c r="B1126" s="341" t="s">
        <v>194</v>
      </c>
      <c r="C1126" s="342">
        <f>C1127</f>
        <v>11</v>
      </c>
      <c r="D1126" s="342">
        <v>11</v>
      </c>
      <c r="E1126" s="345">
        <v>0</v>
      </c>
      <c r="F1126" s="342">
        <f>F1127</f>
        <v>0</v>
      </c>
      <c r="G1126" s="342">
        <f>G1127</f>
        <v>0</v>
      </c>
      <c r="H1126" s="342">
        <f>H1127</f>
        <v>0</v>
      </c>
      <c r="I1126" s="342">
        <f>I1127</f>
        <v>0</v>
      </c>
    </row>
    <row r="1127" spans="1:9" s="125" customFormat="1" x14ac:dyDescent="0.2">
      <c r="A1127" s="128"/>
      <c r="B1127" s="106" t="s">
        <v>195</v>
      </c>
      <c r="C1127" s="103">
        <f t="shared" ref="C1127:C1222" si="174">D1127+E1127+F1127+G1127+H1127+I1127</f>
        <v>11</v>
      </c>
      <c r="D1127" s="342">
        <v>11</v>
      </c>
      <c r="E1127" s="345">
        <v>0</v>
      </c>
      <c r="F1127" s="103">
        <v>0</v>
      </c>
      <c r="G1127" s="103">
        <v>0</v>
      </c>
      <c r="H1127" s="103">
        <v>0</v>
      </c>
      <c r="I1127" s="103">
        <v>0</v>
      </c>
    </row>
    <row r="1128" spans="1:9" s="344" customFormat="1" x14ac:dyDescent="0.2">
      <c r="A1128" s="366" t="s">
        <v>390</v>
      </c>
      <c r="B1128" s="341" t="s">
        <v>194</v>
      </c>
      <c r="C1128" s="342">
        <f t="shared" si="174"/>
        <v>6.5</v>
      </c>
      <c r="D1128" s="342">
        <v>6.5</v>
      </c>
      <c r="E1128" s="345">
        <v>0</v>
      </c>
      <c r="F1128" s="342">
        <f>F1129</f>
        <v>0</v>
      </c>
      <c r="G1128" s="342">
        <f>G1129</f>
        <v>0</v>
      </c>
      <c r="H1128" s="342">
        <f>H1129</f>
        <v>0</v>
      </c>
      <c r="I1128" s="342">
        <f>I1129</f>
        <v>0</v>
      </c>
    </row>
    <row r="1129" spans="1:9" s="125" customFormat="1" x14ac:dyDescent="0.2">
      <c r="A1129" s="128"/>
      <c r="B1129" s="106" t="s">
        <v>195</v>
      </c>
      <c r="C1129" s="103">
        <f t="shared" si="174"/>
        <v>6.5</v>
      </c>
      <c r="D1129" s="342">
        <v>6.5</v>
      </c>
      <c r="E1129" s="345">
        <v>0</v>
      </c>
      <c r="F1129" s="103">
        <v>0</v>
      </c>
      <c r="G1129" s="103">
        <v>0</v>
      </c>
      <c r="H1129" s="103">
        <v>0</v>
      </c>
      <c r="I1129" s="103">
        <v>0</v>
      </c>
    </row>
    <row r="1130" spans="1:9" s="344" customFormat="1" x14ac:dyDescent="0.2">
      <c r="A1130" s="366" t="s">
        <v>388</v>
      </c>
      <c r="B1130" s="341" t="s">
        <v>194</v>
      </c>
      <c r="C1130" s="342">
        <f t="shared" si="174"/>
        <v>342.13</v>
      </c>
      <c r="D1130" s="337">
        <v>342.13</v>
      </c>
      <c r="E1130" s="345">
        <v>0</v>
      </c>
      <c r="F1130" s="342">
        <v>0</v>
      </c>
      <c r="G1130" s="342">
        <v>0</v>
      </c>
      <c r="H1130" s="342">
        <v>0</v>
      </c>
      <c r="I1130" s="342">
        <v>0</v>
      </c>
    </row>
    <row r="1131" spans="1:9" s="125" customFormat="1" x14ac:dyDescent="0.2">
      <c r="A1131" s="128"/>
      <c r="B1131" s="106" t="s">
        <v>195</v>
      </c>
      <c r="C1131" s="103">
        <f t="shared" si="174"/>
        <v>342.13</v>
      </c>
      <c r="D1131" s="103">
        <v>342.13</v>
      </c>
      <c r="E1131" s="87">
        <v>0</v>
      </c>
      <c r="F1131" s="103">
        <v>0</v>
      </c>
      <c r="G1131" s="103">
        <v>0</v>
      </c>
      <c r="H1131" s="103">
        <v>0</v>
      </c>
      <c r="I1131" s="103">
        <v>0</v>
      </c>
    </row>
    <row r="1132" spans="1:9" s="344" customFormat="1" x14ac:dyDescent="0.2">
      <c r="A1132" s="349" t="s">
        <v>460</v>
      </c>
      <c r="B1132" s="341" t="s">
        <v>194</v>
      </c>
      <c r="C1132" s="342">
        <f t="shared" si="174"/>
        <v>21.5</v>
      </c>
      <c r="D1132" s="337">
        <v>21.5</v>
      </c>
      <c r="E1132" s="345">
        <v>0</v>
      </c>
      <c r="F1132" s="342">
        <v>0</v>
      </c>
      <c r="G1132" s="342">
        <v>0</v>
      </c>
      <c r="H1132" s="342">
        <v>0</v>
      </c>
      <c r="I1132" s="342">
        <v>0</v>
      </c>
    </row>
    <row r="1133" spans="1:9" s="125" customFormat="1" x14ac:dyDescent="0.2">
      <c r="A1133" s="128"/>
      <c r="B1133" s="106" t="s">
        <v>195</v>
      </c>
      <c r="C1133" s="103">
        <f t="shared" si="174"/>
        <v>21.5</v>
      </c>
      <c r="D1133" s="103">
        <v>21.5</v>
      </c>
      <c r="E1133" s="87">
        <v>0</v>
      </c>
      <c r="F1133" s="103">
        <v>0</v>
      </c>
      <c r="G1133" s="103">
        <v>0</v>
      </c>
      <c r="H1133" s="103">
        <v>0</v>
      </c>
      <c r="I1133" s="103">
        <v>0</v>
      </c>
    </row>
    <row r="1134" spans="1:9" s="344" customFormat="1" x14ac:dyDescent="0.2">
      <c r="A1134" s="349" t="s">
        <v>458</v>
      </c>
      <c r="B1134" s="341" t="s">
        <v>194</v>
      </c>
      <c r="C1134" s="342">
        <f t="shared" si="174"/>
        <v>10</v>
      </c>
      <c r="D1134" s="337">
        <v>10</v>
      </c>
      <c r="E1134" s="345">
        <v>0</v>
      </c>
      <c r="F1134" s="342">
        <v>0</v>
      </c>
      <c r="G1134" s="342">
        <v>0</v>
      </c>
      <c r="H1134" s="342">
        <v>0</v>
      </c>
      <c r="I1134" s="342">
        <v>0</v>
      </c>
    </row>
    <row r="1135" spans="1:9" s="125" customFormat="1" x14ac:dyDescent="0.2">
      <c r="A1135" s="128"/>
      <c r="B1135" s="106" t="s">
        <v>195</v>
      </c>
      <c r="C1135" s="103">
        <f t="shared" si="174"/>
        <v>10</v>
      </c>
      <c r="D1135" s="103">
        <v>10</v>
      </c>
      <c r="E1135" s="87">
        <v>0</v>
      </c>
      <c r="F1135" s="103">
        <v>0</v>
      </c>
      <c r="G1135" s="103">
        <v>0</v>
      </c>
      <c r="H1135" s="103">
        <v>0</v>
      </c>
      <c r="I1135" s="103">
        <v>0</v>
      </c>
    </row>
    <row r="1136" spans="1:9" s="344" customFormat="1" ht="25.5" x14ac:dyDescent="0.2">
      <c r="A1136" s="101" t="s">
        <v>760</v>
      </c>
      <c r="B1136" s="71" t="s">
        <v>194</v>
      </c>
      <c r="C1136" s="342">
        <f t="shared" si="174"/>
        <v>1080.8</v>
      </c>
      <c r="D1136" s="337">
        <v>0</v>
      </c>
      <c r="E1136" s="87">
        <f>1080+0.8</f>
        <v>1080.8</v>
      </c>
      <c r="F1136" s="342">
        <v>0</v>
      </c>
      <c r="G1136" s="342">
        <v>0</v>
      </c>
      <c r="H1136" s="342">
        <v>0</v>
      </c>
      <c r="I1136" s="342">
        <v>0</v>
      </c>
    </row>
    <row r="1137" spans="1:9" s="125" customFormat="1" x14ac:dyDescent="0.2">
      <c r="A1137" s="11"/>
      <c r="B1137" s="70" t="s">
        <v>195</v>
      </c>
      <c r="C1137" s="103">
        <f t="shared" si="174"/>
        <v>1080.8</v>
      </c>
      <c r="D1137" s="103">
        <v>0</v>
      </c>
      <c r="E1137" s="87">
        <f>1080+0.8</f>
        <v>1080.8</v>
      </c>
      <c r="F1137" s="103">
        <v>0</v>
      </c>
      <c r="G1137" s="103">
        <v>0</v>
      </c>
      <c r="H1137" s="103">
        <v>0</v>
      </c>
      <c r="I1137" s="103">
        <v>0</v>
      </c>
    </row>
    <row r="1138" spans="1:9" s="344" customFormat="1" x14ac:dyDescent="0.2">
      <c r="A1138" s="101" t="s">
        <v>761</v>
      </c>
      <c r="B1138" s="71" t="s">
        <v>194</v>
      </c>
      <c r="C1138" s="342">
        <f t="shared" si="174"/>
        <v>219</v>
      </c>
      <c r="D1138" s="337">
        <v>0</v>
      </c>
      <c r="E1138" s="345">
        <v>219</v>
      </c>
      <c r="F1138" s="342">
        <v>0</v>
      </c>
      <c r="G1138" s="342">
        <v>0</v>
      </c>
      <c r="H1138" s="342">
        <v>0</v>
      </c>
      <c r="I1138" s="342">
        <v>0</v>
      </c>
    </row>
    <row r="1139" spans="1:9" s="125" customFormat="1" x14ac:dyDescent="0.2">
      <c r="A1139" s="11"/>
      <c r="B1139" s="70" t="s">
        <v>195</v>
      </c>
      <c r="C1139" s="103">
        <f t="shared" si="174"/>
        <v>219</v>
      </c>
      <c r="D1139" s="103">
        <v>0</v>
      </c>
      <c r="E1139" s="87">
        <v>219</v>
      </c>
      <c r="F1139" s="103">
        <v>0</v>
      </c>
      <c r="G1139" s="103">
        <v>0</v>
      </c>
      <c r="H1139" s="103">
        <v>0</v>
      </c>
      <c r="I1139" s="103">
        <v>0</v>
      </c>
    </row>
    <row r="1140" spans="1:9" s="344" customFormat="1" x14ac:dyDescent="0.2">
      <c r="A1140" s="101" t="s">
        <v>762</v>
      </c>
      <c r="B1140" s="71" t="s">
        <v>194</v>
      </c>
      <c r="C1140" s="342">
        <f t="shared" si="174"/>
        <v>165.2</v>
      </c>
      <c r="D1140" s="337">
        <v>0</v>
      </c>
      <c r="E1140" s="87">
        <f>165+0.2</f>
        <v>165.2</v>
      </c>
      <c r="F1140" s="342">
        <v>0</v>
      </c>
      <c r="G1140" s="342">
        <v>0</v>
      </c>
      <c r="H1140" s="342">
        <v>0</v>
      </c>
      <c r="I1140" s="342">
        <v>0</v>
      </c>
    </row>
    <row r="1141" spans="1:9" s="125" customFormat="1" x14ac:dyDescent="0.2">
      <c r="A1141" s="11"/>
      <c r="B1141" s="70" t="s">
        <v>195</v>
      </c>
      <c r="C1141" s="103">
        <f t="shared" si="174"/>
        <v>165.2</v>
      </c>
      <c r="D1141" s="103">
        <v>0</v>
      </c>
      <c r="E1141" s="87">
        <f>165+0.2</f>
        <v>165.2</v>
      </c>
      <c r="F1141" s="103">
        <v>0</v>
      </c>
      <c r="G1141" s="103">
        <v>0</v>
      </c>
      <c r="H1141" s="103">
        <v>0</v>
      </c>
      <c r="I1141" s="103">
        <v>0</v>
      </c>
    </row>
    <row r="1142" spans="1:9" s="344" customFormat="1" x14ac:dyDescent="0.2">
      <c r="A1142" s="101" t="s">
        <v>612</v>
      </c>
      <c r="B1142" s="71" t="s">
        <v>194</v>
      </c>
      <c r="C1142" s="342">
        <f t="shared" si="174"/>
        <v>145</v>
      </c>
      <c r="D1142" s="337">
        <v>0</v>
      </c>
      <c r="E1142" s="345">
        <v>145</v>
      </c>
      <c r="F1142" s="342">
        <v>0</v>
      </c>
      <c r="G1142" s="342">
        <v>0</v>
      </c>
      <c r="H1142" s="342">
        <v>0</v>
      </c>
      <c r="I1142" s="342">
        <v>0</v>
      </c>
    </row>
    <row r="1143" spans="1:9" s="125" customFormat="1" x14ac:dyDescent="0.2">
      <c r="A1143" s="11"/>
      <c r="B1143" s="70" t="s">
        <v>195</v>
      </c>
      <c r="C1143" s="342">
        <f t="shared" si="174"/>
        <v>145</v>
      </c>
      <c r="D1143" s="103">
        <v>0</v>
      </c>
      <c r="E1143" s="87">
        <v>145</v>
      </c>
      <c r="F1143" s="103">
        <v>0</v>
      </c>
      <c r="G1143" s="103">
        <v>0</v>
      </c>
      <c r="H1143" s="103">
        <v>0</v>
      </c>
      <c r="I1143" s="103">
        <v>0</v>
      </c>
    </row>
    <row r="1144" spans="1:9" s="190" customFormat="1" x14ac:dyDescent="0.2">
      <c r="A1144" s="65" t="s">
        <v>874</v>
      </c>
      <c r="B1144" s="71" t="s">
        <v>194</v>
      </c>
      <c r="C1144" s="104">
        <f t="shared" si="174"/>
        <v>16</v>
      </c>
      <c r="D1144" s="104">
        <v>0</v>
      </c>
      <c r="E1144" s="87">
        <v>16</v>
      </c>
      <c r="F1144" s="104">
        <v>0</v>
      </c>
      <c r="G1144" s="104">
        <v>0</v>
      </c>
      <c r="H1144" s="104">
        <v>0</v>
      </c>
      <c r="I1144" s="104">
        <v>0</v>
      </c>
    </row>
    <row r="1145" spans="1:9" s="190" customFormat="1" x14ac:dyDescent="0.2">
      <c r="A1145" s="11"/>
      <c r="B1145" s="70" t="s">
        <v>195</v>
      </c>
      <c r="C1145" s="104">
        <f t="shared" si="174"/>
        <v>16</v>
      </c>
      <c r="D1145" s="104">
        <v>0</v>
      </c>
      <c r="E1145" s="87">
        <v>16</v>
      </c>
      <c r="F1145" s="104">
        <v>0</v>
      </c>
      <c r="G1145" s="104">
        <v>0</v>
      </c>
      <c r="H1145" s="104">
        <v>0</v>
      </c>
      <c r="I1145" s="104">
        <v>0</v>
      </c>
    </row>
    <row r="1146" spans="1:9" s="190" customFormat="1" x14ac:dyDescent="0.2">
      <c r="A1146" s="65" t="s">
        <v>875</v>
      </c>
      <c r="B1146" s="71" t="s">
        <v>194</v>
      </c>
      <c r="C1146" s="104">
        <f t="shared" si="174"/>
        <v>6.55</v>
      </c>
      <c r="D1146" s="104">
        <v>0</v>
      </c>
      <c r="E1146" s="87">
        <v>6.55</v>
      </c>
      <c r="F1146" s="104">
        <v>0</v>
      </c>
      <c r="G1146" s="104">
        <v>0</v>
      </c>
      <c r="H1146" s="104">
        <v>0</v>
      </c>
      <c r="I1146" s="104">
        <v>0</v>
      </c>
    </row>
    <row r="1147" spans="1:9" s="190" customFormat="1" x14ac:dyDescent="0.2">
      <c r="A1147" s="11"/>
      <c r="B1147" s="70" t="s">
        <v>195</v>
      </c>
      <c r="C1147" s="104">
        <f t="shared" si="174"/>
        <v>6.55</v>
      </c>
      <c r="D1147" s="104">
        <v>0</v>
      </c>
      <c r="E1147" s="87">
        <v>6.55</v>
      </c>
      <c r="F1147" s="104">
        <v>0</v>
      </c>
      <c r="G1147" s="104">
        <v>0</v>
      </c>
      <c r="H1147" s="104">
        <v>0</v>
      </c>
      <c r="I1147" s="104">
        <v>0</v>
      </c>
    </row>
    <row r="1148" spans="1:9" s="161" customFormat="1" x14ac:dyDescent="0.2">
      <c r="A1148" s="191" t="s">
        <v>315</v>
      </c>
      <c r="B1148" s="159" t="s">
        <v>194</v>
      </c>
      <c r="C1148" s="160">
        <f t="shared" si="174"/>
        <v>556.20000000000005</v>
      </c>
      <c r="D1148" s="160">
        <f t="shared" ref="D1148:I1149" si="175">D1150+D1152+D1154+D1156+D1158+D1160+D1162+D1164+D1166+D1168+D1170+D1172+D1174+D1176+D1178+D1180+D1182+D1184</f>
        <v>110.19999999999999</v>
      </c>
      <c r="E1148" s="160">
        <f t="shared" si="175"/>
        <v>446</v>
      </c>
      <c r="F1148" s="160">
        <f t="shared" si="175"/>
        <v>0</v>
      </c>
      <c r="G1148" s="160">
        <f t="shared" si="175"/>
        <v>0</v>
      </c>
      <c r="H1148" s="160">
        <f t="shared" si="175"/>
        <v>0</v>
      </c>
      <c r="I1148" s="160">
        <f t="shared" si="175"/>
        <v>0</v>
      </c>
    </row>
    <row r="1149" spans="1:9" s="161" customFormat="1" x14ac:dyDescent="0.2">
      <c r="A1149" s="181"/>
      <c r="B1149" s="162" t="s">
        <v>195</v>
      </c>
      <c r="C1149" s="160">
        <f t="shared" si="174"/>
        <v>556.20000000000005</v>
      </c>
      <c r="D1149" s="160">
        <f t="shared" si="175"/>
        <v>110.19999999999999</v>
      </c>
      <c r="E1149" s="160">
        <f t="shared" si="175"/>
        <v>446</v>
      </c>
      <c r="F1149" s="160">
        <f t="shared" si="175"/>
        <v>0</v>
      </c>
      <c r="G1149" s="160">
        <f t="shared" si="175"/>
        <v>0</v>
      </c>
      <c r="H1149" s="160">
        <f t="shared" si="175"/>
        <v>0</v>
      </c>
      <c r="I1149" s="160">
        <f t="shared" si="175"/>
        <v>0</v>
      </c>
    </row>
    <row r="1150" spans="1:9" s="338" customFormat="1" x14ac:dyDescent="0.2">
      <c r="A1150" s="335" t="s">
        <v>300</v>
      </c>
      <c r="B1150" s="346" t="s">
        <v>194</v>
      </c>
      <c r="C1150" s="337">
        <f t="shared" si="174"/>
        <v>15</v>
      </c>
      <c r="D1150" s="337">
        <v>15</v>
      </c>
      <c r="E1150" s="347">
        <v>0</v>
      </c>
      <c r="F1150" s="337">
        <v>0</v>
      </c>
      <c r="G1150" s="337">
        <v>0</v>
      </c>
      <c r="H1150" s="337">
        <v>0</v>
      </c>
      <c r="I1150" s="337">
        <v>0</v>
      </c>
    </row>
    <row r="1151" spans="1:9" s="190" customFormat="1" x14ac:dyDescent="0.2">
      <c r="A1151" s="135"/>
      <c r="B1151" s="106" t="s">
        <v>195</v>
      </c>
      <c r="C1151" s="104">
        <f t="shared" si="174"/>
        <v>15</v>
      </c>
      <c r="D1151" s="104">
        <v>15</v>
      </c>
      <c r="E1151" s="87">
        <v>0</v>
      </c>
      <c r="F1151" s="104">
        <v>0</v>
      </c>
      <c r="G1151" s="104">
        <v>0</v>
      </c>
      <c r="H1151" s="104">
        <v>0</v>
      </c>
      <c r="I1151" s="104">
        <v>0</v>
      </c>
    </row>
    <row r="1152" spans="1:9" s="338" customFormat="1" x14ac:dyDescent="0.2">
      <c r="A1152" s="335" t="s">
        <v>89</v>
      </c>
      <c r="B1152" s="346" t="s">
        <v>194</v>
      </c>
      <c r="C1152" s="337">
        <f t="shared" si="174"/>
        <v>3.6</v>
      </c>
      <c r="D1152" s="337">
        <v>3.6</v>
      </c>
      <c r="E1152" s="347">
        <v>0</v>
      </c>
      <c r="F1152" s="337">
        <v>0</v>
      </c>
      <c r="G1152" s="337">
        <v>0</v>
      </c>
      <c r="H1152" s="337">
        <v>0</v>
      </c>
      <c r="I1152" s="337">
        <v>0</v>
      </c>
    </row>
    <row r="1153" spans="1:9" s="190" customFormat="1" x14ac:dyDescent="0.2">
      <c r="A1153" s="135"/>
      <c r="B1153" s="106" t="s">
        <v>195</v>
      </c>
      <c r="C1153" s="104">
        <f t="shared" si="174"/>
        <v>3.6</v>
      </c>
      <c r="D1153" s="337">
        <v>3.6</v>
      </c>
      <c r="E1153" s="347">
        <v>0</v>
      </c>
      <c r="F1153" s="104">
        <v>0</v>
      </c>
      <c r="G1153" s="104">
        <v>0</v>
      </c>
      <c r="H1153" s="104">
        <v>0</v>
      </c>
      <c r="I1153" s="104">
        <v>0</v>
      </c>
    </row>
    <row r="1154" spans="1:9" s="354" customFormat="1" x14ac:dyDescent="0.2">
      <c r="A1154" s="367" t="s">
        <v>300</v>
      </c>
      <c r="B1154" s="353" t="s">
        <v>194</v>
      </c>
      <c r="C1154" s="347">
        <f t="shared" si="174"/>
        <v>15</v>
      </c>
      <c r="D1154" s="347">
        <v>15</v>
      </c>
      <c r="E1154" s="347">
        <v>0</v>
      </c>
      <c r="F1154" s="347">
        <f>F1155</f>
        <v>0</v>
      </c>
      <c r="G1154" s="347">
        <f>G1155</f>
        <v>0</v>
      </c>
      <c r="H1154" s="347">
        <f>H1155</f>
        <v>0</v>
      </c>
      <c r="I1154" s="347">
        <f>I1155</f>
        <v>0</v>
      </c>
    </row>
    <row r="1155" spans="1:9" s="250" customFormat="1" x14ac:dyDescent="0.2">
      <c r="A1155" s="69"/>
      <c r="B1155" s="70" t="s">
        <v>195</v>
      </c>
      <c r="C1155" s="72">
        <f t="shared" si="174"/>
        <v>15</v>
      </c>
      <c r="D1155" s="347">
        <v>15</v>
      </c>
      <c r="E1155" s="347">
        <v>0</v>
      </c>
      <c r="F1155" s="72">
        <v>0</v>
      </c>
      <c r="G1155" s="72">
        <v>0</v>
      </c>
      <c r="H1155" s="72">
        <v>0</v>
      </c>
      <c r="I1155" s="72">
        <v>0</v>
      </c>
    </row>
    <row r="1156" spans="1:9" s="354" customFormat="1" x14ac:dyDescent="0.2">
      <c r="A1156" s="367" t="s">
        <v>385</v>
      </c>
      <c r="B1156" s="353" t="s">
        <v>194</v>
      </c>
      <c r="C1156" s="347">
        <f t="shared" si="174"/>
        <v>49</v>
      </c>
      <c r="D1156" s="347">
        <v>49</v>
      </c>
      <c r="E1156" s="347">
        <v>0</v>
      </c>
      <c r="F1156" s="347">
        <v>0</v>
      </c>
      <c r="G1156" s="347">
        <v>0</v>
      </c>
      <c r="H1156" s="347">
        <v>0</v>
      </c>
      <c r="I1156" s="347">
        <v>0</v>
      </c>
    </row>
    <row r="1157" spans="1:9" s="209" customFormat="1" x14ac:dyDescent="0.2">
      <c r="A1157" s="24"/>
      <c r="B1157" s="29" t="s">
        <v>195</v>
      </c>
      <c r="C1157" s="87">
        <f t="shared" si="174"/>
        <v>49</v>
      </c>
      <c r="D1157" s="347">
        <v>49</v>
      </c>
      <c r="E1157" s="347">
        <v>0</v>
      </c>
      <c r="F1157" s="87">
        <v>0</v>
      </c>
      <c r="G1157" s="87">
        <v>0</v>
      </c>
      <c r="H1157" s="87">
        <v>0</v>
      </c>
      <c r="I1157" s="87">
        <v>0</v>
      </c>
    </row>
    <row r="1158" spans="1:9" s="354" customFormat="1" x14ac:dyDescent="0.2">
      <c r="A1158" s="367" t="s">
        <v>434</v>
      </c>
      <c r="B1158" s="353" t="s">
        <v>194</v>
      </c>
      <c r="C1158" s="347">
        <f t="shared" si="174"/>
        <v>10.8</v>
      </c>
      <c r="D1158" s="347">
        <v>10.8</v>
      </c>
      <c r="E1158" s="347">
        <v>0</v>
      </c>
      <c r="F1158" s="347">
        <v>0</v>
      </c>
      <c r="G1158" s="347">
        <v>0</v>
      </c>
      <c r="H1158" s="347">
        <v>0</v>
      </c>
      <c r="I1158" s="347">
        <v>0</v>
      </c>
    </row>
    <row r="1159" spans="1:9" s="250" customFormat="1" x14ac:dyDescent="0.2">
      <c r="A1159" s="69"/>
      <c r="B1159" s="70" t="s">
        <v>195</v>
      </c>
      <c r="C1159" s="72">
        <f t="shared" si="174"/>
        <v>10.8</v>
      </c>
      <c r="D1159" s="72">
        <v>10.8</v>
      </c>
      <c r="E1159" s="72">
        <v>0</v>
      </c>
      <c r="F1159" s="72">
        <v>0</v>
      </c>
      <c r="G1159" s="72">
        <v>0</v>
      </c>
      <c r="H1159" s="72">
        <v>0</v>
      </c>
      <c r="I1159" s="72">
        <v>0</v>
      </c>
    </row>
    <row r="1160" spans="1:9" s="354" customFormat="1" x14ac:dyDescent="0.2">
      <c r="A1160" s="367" t="s">
        <v>435</v>
      </c>
      <c r="B1160" s="353" t="s">
        <v>194</v>
      </c>
      <c r="C1160" s="347">
        <f t="shared" si="174"/>
        <v>5.3</v>
      </c>
      <c r="D1160" s="345">
        <v>5.3</v>
      </c>
      <c r="E1160" s="347">
        <v>0</v>
      </c>
      <c r="F1160" s="347">
        <v>0</v>
      </c>
      <c r="G1160" s="347">
        <v>0</v>
      </c>
      <c r="H1160" s="347">
        <v>0</v>
      </c>
      <c r="I1160" s="347">
        <v>0</v>
      </c>
    </row>
    <row r="1161" spans="1:9" s="209" customFormat="1" x14ac:dyDescent="0.2">
      <c r="A1161" s="24"/>
      <c r="B1161" s="29" t="s">
        <v>195</v>
      </c>
      <c r="C1161" s="87">
        <f t="shared" si="174"/>
        <v>5.3</v>
      </c>
      <c r="D1161" s="87">
        <v>5.3</v>
      </c>
      <c r="E1161" s="87">
        <v>0</v>
      </c>
      <c r="F1161" s="87">
        <v>0</v>
      </c>
      <c r="G1161" s="87">
        <v>0</v>
      </c>
      <c r="H1161" s="87">
        <v>0</v>
      </c>
      <c r="I1161" s="87">
        <v>0</v>
      </c>
    </row>
    <row r="1162" spans="1:9" s="354" customFormat="1" x14ac:dyDescent="0.2">
      <c r="A1162" s="367" t="s">
        <v>436</v>
      </c>
      <c r="B1162" s="353" t="s">
        <v>194</v>
      </c>
      <c r="C1162" s="347">
        <f t="shared" si="174"/>
        <v>3.5</v>
      </c>
      <c r="D1162" s="345">
        <v>3.5</v>
      </c>
      <c r="E1162" s="347">
        <v>0</v>
      </c>
      <c r="F1162" s="347">
        <v>0</v>
      </c>
      <c r="G1162" s="347">
        <v>0</v>
      </c>
      <c r="H1162" s="347">
        <v>0</v>
      </c>
      <c r="I1162" s="347">
        <v>0</v>
      </c>
    </row>
    <row r="1163" spans="1:9" s="209" customFormat="1" x14ac:dyDescent="0.2">
      <c r="A1163" s="24"/>
      <c r="B1163" s="29" t="s">
        <v>195</v>
      </c>
      <c r="C1163" s="87">
        <f t="shared" si="174"/>
        <v>3.5</v>
      </c>
      <c r="D1163" s="87">
        <v>3.5</v>
      </c>
      <c r="E1163" s="87">
        <v>0</v>
      </c>
      <c r="F1163" s="87">
        <v>0</v>
      </c>
      <c r="G1163" s="87">
        <v>0</v>
      </c>
      <c r="H1163" s="87">
        <v>0</v>
      </c>
      <c r="I1163" s="87">
        <v>0</v>
      </c>
    </row>
    <row r="1164" spans="1:9" s="354" customFormat="1" x14ac:dyDescent="0.2">
      <c r="A1164" s="367" t="s">
        <v>437</v>
      </c>
      <c r="B1164" s="353" t="s">
        <v>194</v>
      </c>
      <c r="C1164" s="347">
        <f t="shared" si="174"/>
        <v>8</v>
      </c>
      <c r="D1164" s="345">
        <v>8</v>
      </c>
      <c r="E1164" s="347">
        <v>0</v>
      </c>
      <c r="F1164" s="347">
        <v>0</v>
      </c>
      <c r="G1164" s="347">
        <v>0</v>
      </c>
      <c r="H1164" s="347">
        <v>0</v>
      </c>
      <c r="I1164" s="347">
        <v>0</v>
      </c>
    </row>
    <row r="1165" spans="1:9" s="209" customFormat="1" x14ac:dyDescent="0.2">
      <c r="A1165" s="24"/>
      <c r="B1165" s="29" t="s">
        <v>195</v>
      </c>
      <c r="C1165" s="87">
        <f t="shared" si="174"/>
        <v>8</v>
      </c>
      <c r="D1165" s="87">
        <v>8</v>
      </c>
      <c r="E1165" s="87">
        <v>0</v>
      </c>
      <c r="F1165" s="87">
        <v>0</v>
      </c>
      <c r="G1165" s="87">
        <v>0</v>
      </c>
      <c r="H1165" s="87">
        <v>0</v>
      </c>
      <c r="I1165" s="87">
        <v>0</v>
      </c>
    </row>
    <row r="1166" spans="1:9" s="354" customFormat="1" x14ac:dyDescent="0.2">
      <c r="A1166" s="498" t="s">
        <v>625</v>
      </c>
      <c r="B1166" s="467" t="s">
        <v>194</v>
      </c>
      <c r="C1166" s="87">
        <f t="shared" si="174"/>
        <v>154</v>
      </c>
      <c r="D1166" s="345">
        <v>0</v>
      </c>
      <c r="E1166" s="87">
        <f>195-41</f>
        <v>154</v>
      </c>
      <c r="F1166" s="347">
        <v>0</v>
      </c>
      <c r="G1166" s="347">
        <v>0</v>
      </c>
      <c r="H1166" s="347">
        <v>0</v>
      </c>
      <c r="I1166" s="347">
        <v>0</v>
      </c>
    </row>
    <row r="1167" spans="1:9" s="209" customFormat="1" x14ac:dyDescent="0.2">
      <c r="A1167" s="471"/>
      <c r="B1167" s="468" t="s">
        <v>195</v>
      </c>
      <c r="C1167" s="87">
        <f t="shared" si="174"/>
        <v>154</v>
      </c>
      <c r="D1167" s="87">
        <v>0</v>
      </c>
      <c r="E1167" s="87">
        <f>195-41</f>
        <v>154</v>
      </c>
      <c r="F1167" s="87">
        <v>0</v>
      </c>
      <c r="G1167" s="87">
        <v>0</v>
      </c>
      <c r="H1167" s="87">
        <v>0</v>
      </c>
      <c r="I1167" s="87">
        <v>0</v>
      </c>
    </row>
    <row r="1168" spans="1:9" s="354" customFormat="1" x14ac:dyDescent="0.2">
      <c r="A1168" s="101" t="s">
        <v>763</v>
      </c>
      <c r="B1168" s="71" t="s">
        <v>194</v>
      </c>
      <c r="C1168" s="347">
        <f t="shared" si="174"/>
        <v>200</v>
      </c>
      <c r="D1168" s="345">
        <v>0</v>
      </c>
      <c r="E1168" s="347">
        <v>200</v>
      </c>
      <c r="F1168" s="347">
        <v>0</v>
      </c>
      <c r="G1168" s="347">
        <v>0</v>
      </c>
      <c r="H1168" s="347">
        <v>0</v>
      </c>
      <c r="I1168" s="347">
        <v>0</v>
      </c>
    </row>
    <row r="1169" spans="1:9" s="209" customFormat="1" x14ac:dyDescent="0.2">
      <c r="A1169" s="11"/>
      <c r="B1169" s="70" t="s">
        <v>195</v>
      </c>
      <c r="C1169" s="87">
        <f t="shared" si="174"/>
        <v>200</v>
      </c>
      <c r="D1169" s="87">
        <v>0</v>
      </c>
      <c r="E1169" s="87">
        <v>200</v>
      </c>
      <c r="F1169" s="87">
        <v>0</v>
      </c>
      <c r="G1169" s="87">
        <v>0</v>
      </c>
      <c r="H1169" s="87">
        <v>0</v>
      </c>
      <c r="I1169" s="87">
        <v>0</v>
      </c>
    </row>
    <row r="1170" spans="1:9" s="354" customFormat="1" x14ac:dyDescent="0.2">
      <c r="A1170" s="101" t="s">
        <v>764</v>
      </c>
      <c r="B1170" s="71" t="s">
        <v>194</v>
      </c>
      <c r="C1170" s="87">
        <f t="shared" si="174"/>
        <v>15</v>
      </c>
      <c r="D1170" s="345">
        <v>0</v>
      </c>
      <c r="E1170" s="347">
        <v>15</v>
      </c>
      <c r="F1170" s="347">
        <v>0</v>
      </c>
      <c r="G1170" s="347">
        <v>0</v>
      </c>
      <c r="H1170" s="347">
        <v>0</v>
      </c>
      <c r="I1170" s="347">
        <v>0</v>
      </c>
    </row>
    <row r="1171" spans="1:9" s="209" customFormat="1" x14ac:dyDescent="0.2">
      <c r="A1171" s="11"/>
      <c r="B1171" s="70" t="s">
        <v>195</v>
      </c>
      <c r="C1171" s="87">
        <f t="shared" si="174"/>
        <v>15</v>
      </c>
      <c r="D1171" s="87">
        <v>0</v>
      </c>
      <c r="E1171" s="87">
        <v>15</v>
      </c>
      <c r="F1171" s="87">
        <v>0</v>
      </c>
      <c r="G1171" s="87">
        <v>0</v>
      </c>
      <c r="H1171" s="87">
        <v>0</v>
      </c>
      <c r="I1171" s="87">
        <v>0</v>
      </c>
    </row>
    <row r="1172" spans="1:9" s="354" customFormat="1" x14ac:dyDescent="0.2">
      <c r="A1172" s="101" t="s">
        <v>765</v>
      </c>
      <c r="B1172" s="71" t="s">
        <v>194</v>
      </c>
      <c r="C1172" s="347">
        <f t="shared" si="174"/>
        <v>15</v>
      </c>
      <c r="D1172" s="345">
        <v>0</v>
      </c>
      <c r="E1172" s="347">
        <v>15</v>
      </c>
      <c r="F1172" s="347">
        <v>0</v>
      </c>
      <c r="G1172" s="347">
        <v>0</v>
      </c>
      <c r="H1172" s="347">
        <v>0</v>
      </c>
      <c r="I1172" s="347">
        <v>0</v>
      </c>
    </row>
    <row r="1173" spans="1:9" s="209" customFormat="1" x14ac:dyDescent="0.2">
      <c r="A1173" s="11"/>
      <c r="B1173" s="70" t="s">
        <v>195</v>
      </c>
      <c r="C1173" s="87">
        <f t="shared" si="174"/>
        <v>15</v>
      </c>
      <c r="D1173" s="87">
        <v>0</v>
      </c>
      <c r="E1173" s="87">
        <v>15</v>
      </c>
      <c r="F1173" s="87">
        <v>0</v>
      </c>
      <c r="G1173" s="87">
        <v>0</v>
      </c>
      <c r="H1173" s="87">
        <v>0</v>
      </c>
      <c r="I1173" s="87">
        <v>0</v>
      </c>
    </row>
    <row r="1174" spans="1:9" s="354" customFormat="1" x14ac:dyDescent="0.2">
      <c r="A1174" s="101" t="s">
        <v>766</v>
      </c>
      <c r="B1174" s="71" t="s">
        <v>194</v>
      </c>
      <c r="C1174" s="87">
        <f t="shared" si="174"/>
        <v>12</v>
      </c>
      <c r="D1174" s="345">
        <v>0</v>
      </c>
      <c r="E1174" s="347">
        <v>12</v>
      </c>
      <c r="F1174" s="347">
        <v>0</v>
      </c>
      <c r="G1174" s="347">
        <v>0</v>
      </c>
      <c r="H1174" s="347">
        <v>0</v>
      </c>
      <c r="I1174" s="347">
        <v>0</v>
      </c>
    </row>
    <row r="1175" spans="1:9" s="209" customFormat="1" x14ac:dyDescent="0.2">
      <c r="A1175" s="11"/>
      <c r="B1175" s="70" t="s">
        <v>195</v>
      </c>
      <c r="C1175" s="87">
        <f t="shared" si="174"/>
        <v>12</v>
      </c>
      <c r="D1175" s="87">
        <v>0</v>
      </c>
      <c r="E1175" s="87">
        <v>12</v>
      </c>
      <c r="F1175" s="87">
        <v>0</v>
      </c>
      <c r="G1175" s="87">
        <v>0</v>
      </c>
      <c r="H1175" s="87">
        <v>0</v>
      </c>
      <c r="I1175" s="87">
        <v>0</v>
      </c>
    </row>
    <row r="1176" spans="1:9" s="354" customFormat="1" x14ac:dyDescent="0.2">
      <c r="A1176" s="101" t="s">
        <v>767</v>
      </c>
      <c r="B1176" s="71" t="s">
        <v>194</v>
      </c>
      <c r="C1176" s="347">
        <f t="shared" si="174"/>
        <v>3</v>
      </c>
      <c r="D1176" s="345">
        <v>0</v>
      </c>
      <c r="E1176" s="347">
        <v>3</v>
      </c>
      <c r="F1176" s="347">
        <v>0</v>
      </c>
      <c r="G1176" s="347">
        <v>0</v>
      </c>
      <c r="H1176" s="347">
        <v>0</v>
      </c>
      <c r="I1176" s="347">
        <v>0</v>
      </c>
    </row>
    <row r="1177" spans="1:9" s="209" customFormat="1" x14ac:dyDescent="0.2">
      <c r="A1177" s="11"/>
      <c r="B1177" s="70" t="s">
        <v>195</v>
      </c>
      <c r="C1177" s="87">
        <f t="shared" si="174"/>
        <v>3</v>
      </c>
      <c r="D1177" s="87">
        <v>0</v>
      </c>
      <c r="E1177" s="87">
        <v>3</v>
      </c>
      <c r="F1177" s="87">
        <v>0</v>
      </c>
      <c r="G1177" s="87">
        <v>0</v>
      </c>
      <c r="H1177" s="87">
        <v>0</v>
      </c>
      <c r="I1177" s="87">
        <v>0</v>
      </c>
    </row>
    <row r="1178" spans="1:9" s="354" customFormat="1" x14ac:dyDescent="0.2">
      <c r="A1178" s="101" t="s">
        <v>768</v>
      </c>
      <c r="B1178" s="71" t="s">
        <v>194</v>
      </c>
      <c r="C1178" s="87">
        <f t="shared" si="174"/>
        <v>6</v>
      </c>
      <c r="D1178" s="345">
        <v>0</v>
      </c>
      <c r="E1178" s="347">
        <v>6</v>
      </c>
      <c r="F1178" s="347">
        <v>0</v>
      </c>
      <c r="G1178" s="347">
        <v>0</v>
      </c>
      <c r="H1178" s="347">
        <v>0</v>
      </c>
      <c r="I1178" s="347">
        <v>0</v>
      </c>
    </row>
    <row r="1179" spans="1:9" s="209" customFormat="1" x14ac:dyDescent="0.2">
      <c r="A1179" s="11"/>
      <c r="B1179" s="70" t="s">
        <v>195</v>
      </c>
      <c r="C1179" s="87">
        <f t="shared" si="174"/>
        <v>6</v>
      </c>
      <c r="D1179" s="87">
        <v>0</v>
      </c>
      <c r="E1179" s="87">
        <v>6</v>
      </c>
      <c r="F1179" s="87">
        <v>0</v>
      </c>
      <c r="G1179" s="87">
        <v>0</v>
      </c>
      <c r="H1179" s="87">
        <v>0</v>
      </c>
      <c r="I1179" s="87">
        <v>0</v>
      </c>
    </row>
    <row r="1180" spans="1:9" s="354" customFormat="1" x14ac:dyDescent="0.2">
      <c r="A1180" s="498" t="s">
        <v>854</v>
      </c>
      <c r="B1180" s="574" t="s">
        <v>194</v>
      </c>
      <c r="C1180" s="87">
        <f t="shared" si="174"/>
        <v>4</v>
      </c>
      <c r="D1180" s="345">
        <v>0</v>
      </c>
      <c r="E1180" s="347">
        <v>4</v>
      </c>
      <c r="F1180" s="347">
        <v>0</v>
      </c>
      <c r="G1180" s="347">
        <v>0</v>
      </c>
      <c r="H1180" s="347">
        <v>0</v>
      </c>
      <c r="I1180" s="347">
        <v>0</v>
      </c>
    </row>
    <row r="1181" spans="1:9" s="209" customFormat="1" x14ac:dyDescent="0.2">
      <c r="A1181" s="509"/>
      <c r="B1181" s="521" t="s">
        <v>195</v>
      </c>
      <c r="C1181" s="87">
        <f>D1181+E1181+F1181+G1181+H1181+I1181</f>
        <v>4</v>
      </c>
      <c r="D1181" s="87">
        <v>0</v>
      </c>
      <c r="E1181" s="87">
        <v>4</v>
      </c>
      <c r="F1181" s="87">
        <v>0</v>
      </c>
      <c r="G1181" s="87">
        <v>0</v>
      </c>
      <c r="H1181" s="87">
        <v>0</v>
      </c>
      <c r="I1181" s="87">
        <v>0</v>
      </c>
    </row>
    <row r="1182" spans="1:9" s="354" customFormat="1" x14ac:dyDescent="0.2">
      <c r="A1182" s="498" t="s">
        <v>855</v>
      </c>
      <c r="B1182" s="574" t="s">
        <v>194</v>
      </c>
      <c r="C1182" s="87">
        <f>D1182+E1182+F1182+G1182+H1182+I1182</f>
        <v>26</v>
      </c>
      <c r="D1182" s="345">
        <v>0</v>
      </c>
      <c r="E1182" s="347">
        <v>26</v>
      </c>
      <c r="F1182" s="347">
        <v>0</v>
      </c>
      <c r="G1182" s="347">
        <v>0</v>
      </c>
      <c r="H1182" s="347">
        <v>0</v>
      </c>
      <c r="I1182" s="347">
        <v>0</v>
      </c>
    </row>
    <row r="1183" spans="1:9" s="209" customFormat="1" x14ac:dyDescent="0.2">
      <c r="A1183" s="509"/>
      <c r="B1183" s="521" t="s">
        <v>195</v>
      </c>
      <c r="C1183" s="87">
        <f>D1183+E1183+F1183+G1183+H1183+I1183</f>
        <v>26</v>
      </c>
      <c r="D1183" s="87">
        <v>0</v>
      </c>
      <c r="E1183" s="87">
        <v>26</v>
      </c>
      <c r="F1183" s="87">
        <v>0</v>
      </c>
      <c r="G1183" s="87">
        <v>0</v>
      </c>
      <c r="H1183" s="87">
        <v>0</v>
      </c>
      <c r="I1183" s="87">
        <v>0</v>
      </c>
    </row>
    <row r="1184" spans="1:9" s="354" customFormat="1" x14ac:dyDescent="0.2">
      <c r="A1184" s="498" t="s">
        <v>856</v>
      </c>
      <c r="B1184" s="574" t="s">
        <v>194</v>
      </c>
      <c r="C1184" s="87">
        <f>D1184+E1184+F1184+G1184+H1184+I1184</f>
        <v>11</v>
      </c>
      <c r="D1184" s="345">
        <v>0</v>
      </c>
      <c r="E1184" s="347">
        <v>11</v>
      </c>
      <c r="F1184" s="347">
        <v>0</v>
      </c>
      <c r="G1184" s="347">
        <v>0</v>
      </c>
      <c r="H1184" s="347">
        <v>0</v>
      </c>
      <c r="I1184" s="347">
        <v>0</v>
      </c>
    </row>
    <row r="1185" spans="1:9" s="209" customFormat="1" x14ac:dyDescent="0.2">
      <c r="A1185" s="509"/>
      <c r="B1185" s="521" t="s">
        <v>195</v>
      </c>
      <c r="C1185" s="87">
        <f>D1185+E1185+F1185+G1185+H1185+I1185</f>
        <v>11</v>
      </c>
      <c r="D1185" s="87">
        <v>0</v>
      </c>
      <c r="E1185" s="87">
        <v>11</v>
      </c>
      <c r="F1185" s="87">
        <v>0</v>
      </c>
      <c r="G1185" s="87">
        <v>0</v>
      </c>
      <c r="H1185" s="87">
        <v>0</v>
      </c>
      <c r="I1185" s="87">
        <v>0</v>
      </c>
    </row>
    <row r="1186" spans="1:9" s="208" customFormat="1" x14ac:dyDescent="0.2">
      <c r="A1186" s="170" t="s">
        <v>229</v>
      </c>
      <c r="B1186" s="164" t="s">
        <v>194</v>
      </c>
      <c r="C1186" s="165">
        <f t="shared" si="174"/>
        <v>578.17000000000007</v>
      </c>
      <c r="D1186" s="160">
        <f t="shared" ref="D1186:I1187" si="176">D1188+D1202+D1206+D1212+D1260+D1264+D1274</f>
        <v>360.43</v>
      </c>
      <c r="E1186" s="160">
        <f t="shared" si="176"/>
        <v>217.74</v>
      </c>
      <c r="F1186" s="160">
        <f t="shared" si="176"/>
        <v>0</v>
      </c>
      <c r="G1186" s="160">
        <f t="shared" si="176"/>
        <v>0</v>
      </c>
      <c r="H1186" s="160">
        <f t="shared" si="176"/>
        <v>0</v>
      </c>
      <c r="I1186" s="160">
        <f t="shared" si="176"/>
        <v>0</v>
      </c>
    </row>
    <row r="1187" spans="1:9" s="161" customFormat="1" x14ac:dyDescent="0.2">
      <c r="A1187" s="169"/>
      <c r="B1187" s="162" t="s">
        <v>195</v>
      </c>
      <c r="C1187" s="160">
        <f t="shared" si="174"/>
        <v>578.17000000000007</v>
      </c>
      <c r="D1187" s="160">
        <f t="shared" si="176"/>
        <v>360.43</v>
      </c>
      <c r="E1187" s="160">
        <f t="shared" si="176"/>
        <v>217.74</v>
      </c>
      <c r="F1187" s="160">
        <f t="shared" si="176"/>
        <v>0</v>
      </c>
      <c r="G1187" s="160">
        <f t="shared" si="176"/>
        <v>0</v>
      </c>
      <c r="H1187" s="160">
        <f t="shared" si="176"/>
        <v>0</v>
      </c>
      <c r="I1187" s="160">
        <f t="shared" si="176"/>
        <v>0</v>
      </c>
    </row>
    <row r="1188" spans="1:9" s="161" customFormat="1" x14ac:dyDescent="0.2">
      <c r="A1188" s="191" t="s">
        <v>122</v>
      </c>
      <c r="B1188" s="159" t="s">
        <v>194</v>
      </c>
      <c r="C1188" s="160">
        <f t="shared" si="174"/>
        <v>77.7</v>
      </c>
      <c r="D1188" s="160">
        <f>D1190+D1192+D1194+D1196+D1198+D1200</f>
        <v>65.7</v>
      </c>
      <c r="E1188" s="160">
        <f t="shared" ref="E1188:I1189" si="177">E1190+E1192+E1194+E1196+E1198+E1200</f>
        <v>12</v>
      </c>
      <c r="F1188" s="160">
        <f t="shared" si="177"/>
        <v>0</v>
      </c>
      <c r="G1188" s="160">
        <f t="shared" si="177"/>
        <v>0</v>
      </c>
      <c r="H1188" s="160">
        <f t="shared" si="177"/>
        <v>0</v>
      </c>
      <c r="I1188" s="160">
        <f t="shared" si="177"/>
        <v>0</v>
      </c>
    </row>
    <row r="1189" spans="1:9" s="161" customFormat="1" x14ac:dyDescent="0.2">
      <c r="A1189" s="181"/>
      <c r="B1189" s="162" t="s">
        <v>195</v>
      </c>
      <c r="C1189" s="160">
        <f t="shared" si="174"/>
        <v>77.7</v>
      </c>
      <c r="D1189" s="160">
        <f>D1191+D1193+D1195+D1197+D1199+D1201</f>
        <v>65.7</v>
      </c>
      <c r="E1189" s="160">
        <f t="shared" si="177"/>
        <v>12</v>
      </c>
      <c r="F1189" s="160">
        <f t="shared" si="177"/>
        <v>0</v>
      </c>
      <c r="G1189" s="160">
        <f t="shared" si="177"/>
        <v>0</v>
      </c>
      <c r="H1189" s="160">
        <f t="shared" si="177"/>
        <v>0</v>
      </c>
      <c r="I1189" s="160">
        <f t="shared" si="177"/>
        <v>0</v>
      </c>
    </row>
    <row r="1190" spans="1:9" s="338" customFormat="1" x14ac:dyDescent="0.2">
      <c r="A1190" s="335" t="s">
        <v>123</v>
      </c>
      <c r="B1190" s="346" t="s">
        <v>194</v>
      </c>
      <c r="C1190" s="337">
        <f>C1191</f>
        <v>16.600000000000001</v>
      </c>
      <c r="D1190" s="337">
        <v>16.600000000000001</v>
      </c>
      <c r="E1190" s="347">
        <v>0</v>
      </c>
      <c r="F1190" s="337">
        <v>0</v>
      </c>
      <c r="G1190" s="337">
        <v>0</v>
      </c>
      <c r="H1190" s="337">
        <v>0</v>
      </c>
      <c r="I1190" s="337">
        <v>0</v>
      </c>
    </row>
    <row r="1191" spans="1:9" s="190" customFormat="1" x14ac:dyDescent="0.2">
      <c r="A1191" s="135"/>
      <c r="B1191" s="106" t="s">
        <v>195</v>
      </c>
      <c r="C1191" s="104">
        <f>D1191+E1191+F1191+G1191+H1191+I1191</f>
        <v>16.600000000000001</v>
      </c>
      <c r="D1191" s="337">
        <v>16.600000000000001</v>
      </c>
      <c r="E1191" s="347">
        <v>0</v>
      </c>
      <c r="F1191" s="104">
        <v>0</v>
      </c>
      <c r="G1191" s="104">
        <v>0</v>
      </c>
      <c r="H1191" s="104">
        <v>0</v>
      </c>
      <c r="I1191" s="104">
        <v>0</v>
      </c>
    </row>
    <row r="1192" spans="1:9" s="338" customFormat="1" x14ac:dyDescent="0.2">
      <c r="A1192" s="335" t="s">
        <v>124</v>
      </c>
      <c r="B1192" s="346" t="s">
        <v>194</v>
      </c>
      <c r="C1192" s="337">
        <f>C1193</f>
        <v>3</v>
      </c>
      <c r="D1192" s="337">
        <v>3</v>
      </c>
      <c r="E1192" s="347">
        <v>0</v>
      </c>
      <c r="F1192" s="337">
        <v>0</v>
      </c>
      <c r="G1192" s="337">
        <v>0</v>
      </c>
      <c r="H1192" s="337">
        <v>0</v>
      </c>
      <c r="I1192" s="337">
        <v>0</v>
      </c>
    </row>
    <row r="1193" spans="1:9" s="190" customFormat="1" x14ac:dyDescent="0.2">
      <c r="A1193" s="135"/>
      <c r="B1193" s="106" t="s">
        <v>195</v>
      </c>
      <c r="C1193" s="104">
        <f>D1193+E1193+F1193+G1193+H1193+I1193</f>
        <v>3</v>
      </c>
      <c r="D1193" s="337">
        <v>3</v>
      </c>
      <c r="E1193" s="347">
        <v>0</v>
      </c>
      <c r="F1193" s="104">
        <v>0</v>
      </c>
      <c r="G1193" s="104">
        <v>0</v>
      </c>
      <c r="H1193" s="104">
        <v>0</v>
      </c>
      <c r="I1193" s="104">
        <v>0</v>
      </c>
    </row>
    <row r="1194" spans="1:9" s="338" customFormat="1" x14ac:dyDescent="0.2">
      <c r="A1194" s="335" t="s">
        <v>125</v>
      </c>
      <c r="B1194" s="346" t="s">
        <v>194</v>
      </c>
      <c r="C1194" s="337">
        <f>C1195</f>
        <v>10</v>
      </c>
      <c r="D1194" s="342">
        <v>10</v>
      </c>
      <c r="E1194" s="347">
        <v>0</v>
      </c>
      <c r="F1194" s="337">
        <v>0</v>
      </c>
      <c r="G1194" s="337">
        <v>0</v>
      </c>
      <c r="H1194" s="337">
        <v>0</v>
      </c>
      <c r="I1194" s="337">
        <v>0</v>
      </c>
    </row>
    <row r="1195" spans="1:9" s="190" customFormat="1" x14ac:dyDescent="0.2">
      <c r="A1195" s="135"/>
      <c r="B1195" s="106" t="s">
        <v>195</v>
      </c>
      <c r="C1195" s="104">
        <f t="shared" ref="C1195:C1201" si="178">D1195+E1195+F1195+G1195+H1195+I1195</f>
        <v>10</v>
      </c>
      <c r="D1195" s="104">
        <v>10</v>
      </c>
      <c r="E1195" s="87">
        <v>0</v>
      </c>
      <c r="F1195" s="104">
        <v>0</v>
      </c>
      <c r="G1195" s="104">
        <v>0</v>
      </c>
      <c r="H1195" s="104">
        <v>0</v>
      </c>
      <c r="I1195" s="104">
        <v>0</v>
      </c>
    </row>
    <row r="1196" spans="1:9" s="344" customFormat="1" ht="15.75" x14ac:dyDescent="0.25">
      <c r="A1196" s="419" t="s">
        <v>461</v>
      </c>
      <c r="B1196" s="341" t="s">
        <v>194</v>
      </c>
      <c r="C1196" s="342">
        <f t="shared" si="178"/>
        <v>16.100000000000001</v>
      </c>
      <c r="D1196" s="342">
        <v>16.100000000000001</v>
      </c>
      <c r="E1196" s="345">
        <v>0</v>
      </c>
      <c r="F1196" s="342">
        <v>0</v>
      </c>
      <c r="G1196" s="342">
        <v>0</v>
      </c>
      <c r="H1196" s="342">
        <v>0</v>
      </c>
      <c r="I1196" s="342">
        <v>0</v>
      </c>
    </row>
    <row r="1197" spans="1:9" s="190" customFormat="1" x14ac:dyDescent="0.2">
      <c r="A1197" s="135"/>
      <c r="B1197" s="106" t="s">
        <v>195</v>
      </c>
      <c r="C1197" s="104">
        <f t="shared" si="178"/>
        <v>16.100000000000001</v>
      </c>
      <c r="D1197" s="104">
        <v>16.100000000000001</v>
      </c>
      <c r="E1197" s="87">
        <v>0</v>
      </c>
      <c r="F1197" s="104">
        <v>0</v>
      </c>
      <c r="G1197" s="104">
        <v>0</v>
      </c>
      <c r="H1197" s="104">
        <v>0</v>
      </c>
      <c r="I1197" s="104">
        <v>0</v>
      </c>
    </row>
    <row r="1198" spans="1:9" s="344" customFormat="1" x14ac:dyDescent="0.2">
      <c r="A1198" s="373" t="s">
        <v>462</v>
      </c>
      <c r="B1198" s="341" t="s">
        <v>194</v>
      </c>
      <c r="C1198" s="342">
        <f t="shared" si="178"/>
        <v>20</v>
      </c>
      <c r="D1198" s="342">
        <v>20</v>
      </c>
      <c r="E1198" s="345">
        <v>0</v>
      </c>
      <c r="F1198" s="342">
        <v>0</v>
      </c>
      <c r="G1198" s="342">
        <v>0</v>
      </c>
      <c r="H1198" s="342">
        <v>0</v>
      </c>
      <c r="I1198" s="342">
        <v>0</v>
      </c>
    </row>
    <row r="1199" spans="1:9" s="190" customFormat="1" x14ac:dyDescent="0.2">
      <c r="A1199" s="135"/>
      <c r="B1199" s="106" t="s">
        <v>195</v>
      </c>
      <c r="C1199" s="104">
        <f t="shared" si="178"/>
        <v>20</v>
      </c>
      <c r="D1199" s="104">
        <v>20</v>
      </c>
      <c r="E1199" s="87">
        <v>0</v>
      </c>
      <c r="F1199" s="104">
        <v>0</v>
      </c>
      <c r="G1199" s="104">
        <v>0</v>
      </c>
      <c r="H1199" s="104">
        <v>0</v>
      </c>
      <c r="I1199" s="104">
        <v>0</v>
      </c>
    </row>
    <row r="1200" spans="1:9" s="190" customFormat="1" x14ac:dyDescent="0.2">
      <c r="A1200" s="65" t="s">
        <v>881</v>
      </c>
      <c r="B1200" s="71" t="s">
        <v>194</v>
      </c>
      <c r="C1200" s="104">
        <f t="shared" si="178"/>
        <v>12</v>
      </c>
      <c r="D1200" s="104">
        <v>0</v>
      </c>
      <c r="E1200" s="87">
        <v>12</v>
      </c>
      <c r="F1200" s="104">
        <v>0</v>
      </c>
      <c r="G1200" s="104">
        <v>0</v>
      </c>
      <c r="H1200" s="104">
        <v>0</v>
      </c>
      <c r="I1200" s="104">
        <v>0</v>
      </c>
    </row>
    <row r="1201" spans="1:9" s="190" customFormat="1" x14ac:dyDescent="0.2">
      <c r="A1201" s="11"/>
      <c r="B1201" s="70" t="s">
        <v>195</v>
      </c>
      <c r="C1201" s="104">
        <f t="shared" si="178"/>
        <v>12</v>
      </c>
      <c r="D1201" s="104">
        <v>0</v>
      </c>
      <c r="E1201" s="87">
        <v>12</v>
      </c>
      <c r="F1201" s="104">
        <v>0</v>
      </c>
      <c r="G1201" s="104">
        <v>0</v>
      </c>
      <c r="H1201" s="104">
        <v>0</v>
      </c>
      <c r="I1201" s="104">
        <v>0</v>
      </c>
    </row>
    <row r="1202" spans="1:9" s="161" customFormat="1" x14ac:dyDescent="0.2">
      <c r="A1202" s="192" t="s">
        <v>633</v>
      </c>
      <c r="B1202" s="184" t="s">
        <v>194</v>
      </c>
      <c r="C1202" s="160">
        <f t="shared" si="174"/>
        <v>29</v>
      </c>
      <c r="D1202" s="160">
        <f t="shared" ref="D1202:I1203" si="179">D1204</f>
        <v>0</v>
      </c>
      <c r="E1202" s="160">
        <f t="shared" si="179"/>
        <v>29</v>
      </c>
      <c r="F1202" s="160">
        <f t="shared" si="179"/>
        <v>0</v>
      </c>
      <c r="G1202" s="160">
        <f t="shared" si="179"/>
        <v>0</v>
      </c>
      <c r="H1202" s="160">
        <f t="shared" si="179"/>
        <v>0</v>
      </c>
      <c r="I1202" s="160">
        <f t="shared" si="179"/>
        <v>0</v>
      </c>
    </row>
    <row r="1203" spans="1:9" s="161" customFormat="1" x14ac:dyDescent="0.2">
      <c r="A1203" s="181"/>
      <c r="B1203" s="162" t="s">
        <v>195</v>
      </c>
      <c r="C1203" s="160">
        <f t="shared" si="174"/>
        <v>29</v>
      </c>
      <c r="D1203" s="160">
        <f t="shared" si="179"/>
        <v>0</v>
      </c>
      <c r="E1203" s="160">
        <f t="shared" si="179"/>
        <v>29</v>
      </c>
      <c r="F1203" s="160">
        <f t="shared" si="179"/>
        <v>0</v>
      </c>
      <c r="G1203" s="160">
        <f t="shared" si="179"/>
        <v>0</v>
      </c>
      <c r="H1203" s="160">
        <f t="shared" si="179"/>
        <v>0</v>
      </c>
      <c r="I1203" s="160">
        <f t="shared" si="179"/>
        <v>0</v>
      </c>
    </row>
    <row r="1204" spans="1:9" s="352" customFormat="1" x14ac:dyDescent="0.2">
      <c r="A1204" s="463" t="s">
        <v>632</v>
      </c>
      <c r="B1204" s="499" t="s">
        <v>194</v>
      </c>
      <c r="C1204" s="58">
        <f>D1204+E1204+F1204+G1204+H1204+I1204</f>
        <v>29</v>
      </c>
      <c r="D1204" s="345">
        <v>0</v>
      </c>
      <c r="E1204" s="87">
        <f>78-49</f>
        <v>29</v>
      </c>
      <c r="F1204" s="345">
        <v>0</v>
      </c>
      <c r="G1204" s="345">
        <v>0</v>
      </c>
      <c r="H1204" s="345">
        <v>0</v>
      </c>
      <c r="I1204" s="345">
        <v>0</v>
      </c>
    </row>
    <row r="1205" spans="1:9" s="88" customFormat="1" x14ac:dyDescent="0.2">
      <c r="A1205" s="443"/>
      <c r="B1205" s="468" t="s">
        <v>195</v>
      </c>
      <c r="C1205" s="58">
        <f>D1205+E1205+F1205+G1205+H1205+I1205</f>
        <v>29</v>
      </c>
      <c r="D1205" s="58">
        <v>0</v>
      </c>
      <c r="E1205" s="87">
        <f>78-49</f>
        <v>29</v>
      </c>
      <c r="F1205" s="58">
        <v>0</v>
      </c>
      <c r="G1205" s="58">
        <v>0</v>
      </c>
      <c r="H1205" s="58">
        <v>0</v>
      </c>
      <c r="I1205" s="58">
        <v>0</v>
      </c>
    </row>
    <row r="1206" spans="1:9" s="161" customFormat="1" x14ac:dyDescent="0.2">
      <c r="A1206" s="191" t="s">
        <v>634</v>
      </c>
      <c r="B1206" s="159" t="s">
        <v>194</v>
      </c>
      <c r="C1206" s="160">
        <f t="shared" si="174"/>
        <v>11</v>
      </c>
      <c r="D1206" s="160">
        <f t="shared" ref="D1206:I1207" si="180">D1208+D1210</f>
        <v>5</v>
      </c>
      <c r="E1206" s="160">
        <f t="shared" si="180"/>
        <v>6</v>
      </c>
      <c r="F1206" s="160">
        <f t="shared" si="180"/>
        <v>0</v>
      </c>
      <c r="G1206" s="160">
        <f t="shared" si="180"/>
        <v>0</v>
      </c>
      <c r="H1206" s="160">
        <f t="shared" si="180"/>
        <v>0</v>
      </c>
      <c r="I1206" s="160">
        <f t="shared" si="180"/>
        <v>0</v>
      </c>
    </row>
    <row r="1207" spans="1:9" s="161" customFormat="1" x14ac:dyDescent="0.2">
      <c r="A1207" s="181"/>
      <c r="B1207" s="162" t="s">
        <v>195</v>
      </c>
      <c r="C1207" s="160">
        <f t="shared" si="174"/>
        <v>11</v>
      </c>
      <c r="D1207" s="160">
        <f t="shared" si="180"/>
        <v>5</v>
      </c>
      <c r="E1207" s="160">
        <f t="shared" si="180"/>
        <v>6</v>
      </c>
      <c r="F1207" s="160">
        <f t="shared" si="180"/>
        <v>0</v>
      </c>
      <c r="G1207" s="160">
        <f t="shared" si="180"/>
        <v>0</v>
      </c>
      <c r="H1207" s="160">
        <f t="shared" si="180"/>
        <v>0</v>
      </c>
      <c r="I1207" s="160">
        <f t="shared" si="180"/>
        <v>0</v>
      </c>
    </row>
    <row r="1208" spans="1:9" s="344" customFormat="1" x14ac:dyDescent="0.2">
      <c r="A1208" s="416" t="s">
        <v>408</v>
      </c>
      <c r="B1208" s="341" t="s">
        <v>194</v>
      </c>
      <c r="C1208" s="342">
        <f t="shared" si="174"/>
        <v>5</v>
      </c>
      <c r="D1208" s="337">
        <v>5</v>
      </c>
      <c r="E1208" s="342">
        <v>0</v>
      </c>
      <c r="F1208" s="342">
        <v>0</v>
      </c>
      <c r="G1208" s="342">
        <v>0</v>
      </c>
      <c r="H1208" s="342">
        <v>0</v>
      </c>
      <c r="I1208" s="342">
        <v>0</v>
      </c>
    </row>
    <row r="1209" spans="1:9" s="125" customFormat="1" x14ac:dyDescent="0.2">
      <c r="A1209" s="128"/>
      <c r="B1209" s="106" t="s">
        <v>195</v>
      </c>
      <c r="C1209" s="103">
        <f t="shared" si="174"/>
        <v>5</v>
      </c>
      <c r="D1209" s="103">
        <v>5</v>
      </c>
      <c r="E1209" s="98">
        <v>0</v>
      </c>
      <c r="F1209" s="103">
        <v>0</v>
      </c>
      <c r="G1209" s="103">
        <v>0</v>
      </c>
      <c r="H1209" s="103">
        <v>0</v>
      </c>
      <c r="I1209" s="103">
        <v>0</v>
      </c>
    </row>
    <row r="1210" spans="1:9" s="344" customFormat="1" x14ac:dyDescent="0.2">
      <c r="A1210" s="384" t="s">
        <v>409</v>
      </c>
      <c r="B1210" s="341" t="s">
        <v>194</v>
      </c>
      <c r="C1210" s="342">
        <f t="shared" si="174"/>
        <v>6</v>
      </c>
      <c r="D1210" s="342">
        <v>0</v>
      </c>
      <c r="E1210" s="342">
        <v>6</v>
      </c>
      <c r="F1210" s="342">
        <v>0</v>
      </c>
      <c r="G1210" s="342">
        <v>0</v>
      </c>
      <c r="H1210" s="342">
        <v>0</v>
      </c>
      <c r="I1210" s="342">
        <v>0</v>
      </c>
    </row>
    <row r="1211" spans="1:9" s="125" customFormat="1" x14ac:dyDescent="0.2">
      <c r="A1211" s="128"/>
      <c r="B1211" s="106" t="s">
        <v>195</v>
      </c>
      <c r="C1211" s="103">
        <f t="shared" si="174"/>
        <v>6</v>
      </c>
      <c r="D1211" s="103">
        <v>0</v>
      </c>
      <c r="E1211" s="98">
        <v>6</v>
      </c>
      <c r="F1211" s="103">
        <v>0</v>
      </c>
      <c r="G1211" s="103">
        <v>0</v>
      </c>
      <c r="H1211" s="103">
        <v>0</v>
      </c>
      <c r="I1211" s="103">
        <v>0</v>
      </c>
    </row>
    <row r="1212" spans="1:9" s="161" customFormat="1" x14ac:dyDescent="0.2">
      <c r="A1212" s="191" t="s">
        <v>278</v>
      </c>
      <c r="B1212" s="159" t="s">
        <v>194</v>
      </c>
      <c r="C1212" s="160">
        <f t="shared" si="174"/>
        <v>284.06</v>
      </c>
      <c r="D1212" s="160">
        <f>D1214+D1216+D1218+D1220+D1222+D1224+D1226+D1228+D1230+D1232+D1234+D1236+D1238+D1240+D1242+D1244+D1246+D1248+D1250+D1252+D1254+D1256+D1258</f>
        <v>158.93</v>
      </c>
      <c r="E1212" s="160">
        <f t="shared" ref="E1212:I1213" si="181">E1214+E1216+E1218+E1220+E1222+E1224+E1226+E1228+E1230+E1232+E1234+E1236+E1238+E1240+E1242+E1244+E1246+E1248+E1250+E1252+E1254+E1256+E1258</f>
        <v>125.13</v>
      </c>
      <c r="F1212" s="160">
        <f t="shared" si="181"/>
        <v>0</v>
      </c>
      <c r="G1212" s="160">
        <f t="shared" si="181"/>
        <v>0</v>
      </c>
      <c r="H1212" s="160">
        <f t="shared" si="181"/>
        <v>0</v>
      </c>
      <c r="I1212" s="160">
        <f t="shared" si="181"/>
        <v>0</v>
      </c>
    </row>
    <row r="1213" spans="1:9" s="161" customFormat="1" x14ac:dyDescent="0.2">
      <c r="A1213" s="181"/>
      <c r="B1213" s="162" t="s">
        <v>195</v>
      </c>
      <c r="C1213" s="160">
        <f t="shared" si="174"/>
        <v>284.06</v>
      </c>
      <c r="D1213" s="160">
        <f>D1215+D1217+D1219+D1221+D1223+D1225+D1227+D1229+D1231+D1233+D1235+D1237+D1239+D1241+D1243+D1245+D1247+D1249+D1251+D1253+D1255+D1257+D1259</f>
        <v>158.93</v>
      </c>
      <c r="E1213" s="160">
        <f t="shared" si="181"/>
        <v>125.13</v>
      </c>
      <c r="F1213" s="160">
        <f t="shared" si="181"/>
        <v>0</v>
      </c>
      <c r="G1213" s="160">
        <f t="shared" si="181"/>
        <v>0</v>
      </c>
      <c r="H1213" s="160">
        <f t="shared" si="181"/>
        <v>0</v>
      </c>
      <c r="I1213" s="160">
        <f t="shared" si="181"/>
        <v>0</v>
      </c>
    </row>
    <row r="1214" spans="1:9" s="344" customFormat="1" ht="25.5" x14ac:dyDescent="0.2">
      <c r="A1214" s="413" t="s">
        <v>410</v>
      </c>
      <c r="B1214" s="341" t="s">
        <v>194</v>
      </c>
      <c r="C1214" s="342">
        <f t="shared" si="174"/>
        <v>3.6</v>
      </c>
      <c r="D1214" s="337">
        <v>3.6</v>
      </c>
      <c r="E1214" s="345">
        <v>0</v>
      </c>
      <c r="F1214" s="342">
        <v>0</v>
      </c>
      <c r="G1214" s="342">
        <v>0</v>
      </c>
      <c r="H1214" s="342">
        <v>0</v>
      </c>
      <c r="I1214" s="342">
        <v>0</v>
      </c>
    </row>
    <row r="1215" spans="1:9" s="125" customFormat="1" x14ac:dyDescent="0.2">
      <c r="A1215" s="50"/>
      <c r="B1215" s="106" t="s">
        <v>195</v>
      </c>
      <c r="C1215" s="103">
        <f t="shared" si="174"/>
        <v>3.6</v>
      </c>
      <c r="D1215" s="103">
        <v>3.6</v>
      </c>
      <c r="E1215" s="87">
        <v>0</v>
      </c>
      <c r="F1215" s="103">
        <v>0</v>
      </c>
      <c r="G1215" s="103">
        <v>0</v>
      </c>
      <c r="H1215" s="103">
        <v>0</v>
      </c>
      <c r="I1215" s="103">
        <v>0</v>
      </c>
    </row>
    <row r="1216" spans="1:9" s="344" customFormat="1" x14ac:dyDescent="0.2">
      <c r="A1216" s="414" t="s">
        <v>411</v>
      </c>
      <c r="B1216" s="341" t="s">
        <v>194</v>
      </c>
      <c r="C1216" s="342">
        <f t="shared" si="174"/>
        <v>6.73</v>
      </c>
      <c r="D1216" s="342">
        <v>0</v>
      </c>
      <c r="E1216" s="345">
        <v>6.73</v>
      </c>
      <c r="F1216" s="342">
        <v>0</v>
      </c>
      <c r="G1216" s="342">
        <v>0</v>
      </c>
      <c r="H1216" s="342">
        <v>0</v>
      </c>
      <c r="I1216" s="342">
        <v>0</v>
      </c>
    </row>
    <row r="1217" spans="1:9" s="125" customFormat="1" x14ac:dyDescent="0.2">
      <c r="A1217" s="79"/>
      <c r="B1217" s="106" t="s">
        <v>195</v>
      </c>
      <c r="C1217" s="103">
        <f t="shared" si="174"/>
        <v>6.73</v>
      </c>
      <c r="D1217" s="103">
        <v>0</v>
      </c>
      <c r="E1217" s="87">
        <v>6.73</v>
      </c>
      <c r="F1217" s="103">
        <v>0</v>
      </c>
      <c r="G1217" s="103">
        <v>0</v>
      </c>
      <c r="H1217" s="103">
        <v>0</v>
      </c>
      <c r="I1217" s="103">
        <v>0</v>
      </c>
    </row>
    <row r="1218" spans="1:9" s="344" customFormat="1" ht="25.5" x14ac:dyDescent="0.2">
      <c r="A1218" s="413" t="s">
        <v>412</v>
      </c>
      <c r="B1218" s="341" t="s">
        <v>194</v>
      </c>
      <c r="C1218" s="342">
        <f t="shared" si="174"/>
        <v>3.73</v>
      </c>
      <c r="D1218" s="342">
        <v>0</v>
      </c>
      <c r="E1218" s="345">
        <v>3.73</v>
      </c>
      <c r="F1218" s="342">
        <v>0</v>
      </c>
      <c r="G1218" s="342">
        <v>0</v>
      </c>
      <c r="H1218" s="342">
        <v>0</v>
      </c>
      <c r="I1218" s="342">
        <v>0</v>
      </c>
    </row>
    <row r="1219" spans="1:9" s="125" customFormat="1" x14ac:dyDescent="0.2">
      <c r="A1219" s="24"/>
      <c r="B1219" s="106" t="s">
        <v>195</v>
      </c>
      <c r="C1219" s="103">
        <f t="shared" si="174"/>
        <v>3.73</v>
      </c>
      <c r="D1219" s="103">
        <v>0</v>
      </c>
      <c r="E1219" s="58">
        <v>3.73</v>
      </c>
      <c r="F1219" s="103">
        <v>0</v>
      </c>
      <c r="G1219" s="103">
        <v>0</v>
      </c>
      <c r="H1219" s="103">
        <v>0</v>
      </c>
      <c r="I1219" s="103">
        <v>0</v>
      </c>
    </row>
    <row r="1220" spans="1:9" s="344" customFormat="1" ht="25.5" x14ac:dyDescent="0.2">
      <c r="A1220" s="414" t="s">
        <v>413</v>
      </c>
      <c r="B1220" s="341" t="s">
        <v>194</v>
      </c>
      <c r="C1220" s="342">
        <f t="shared" si="174"/>
        <v>3.5</v>
      </c>
      <c r="D1220" s="342">
        <v>0</v>
      </c>
      <c r="E1220" s="345">
        <v>3.5</v>
      </c>
      <c r="F1220" s="342">
        <v>0</v>
      </c>
      <c r="G1220" s="342">
        <v>0</v>
      </c>
      <c r="H1220" s="342">
        <v>0</v>
      </c>
      <c r="I1220" s="342">
        <v>0</v>
      </c>
    </row>
    <row r="1221" spans="1:9" s="125" customFormat="1" x14ac:dyDescent="0.2">
      <c r="A1221" s="328"/>
      <c r="B1221" s="106" t="s">
        <v>195</v>
      </c>
      <c r="C1221" s="103">
        <f t="shared" si="174"/>
        <v>3.5</v>
      </c>
      <c r="D1221" s="103">
        <v>0</v>
      </c>
      <c r="E1221" s="330">
        <v>3.5</v>
      </c>
      <c r="F1221" s="103">
        <v>0</v>
      </c>
      <c r="G1221" s="103">
        <v>0</v>
      </c>
      <c r="H1221" s="103">
        <v>0</v>
      </c>
      <c r="I1221" s="103">
        <v>0</v>
      </c>
    </row>
    <row r="1222" spans="1:9" s="344" customFormat="1" ht="25.5" x14ac:dyDescent="0.2">
      <c r="A1222" s="413" t="s">
        <v>414</v>
      </c>
      <c r="B1222" s="341" t="s">
        <v>194</v>
      </c>
      <c r="C1222" s="342">
        <f t="shared" si="174"/>
        <v>3.6</v>
      </c>
      <c r="D1222" s="337">
        <v>3.6</v>
      </c>
      <c r="E1222" s="345">
        <v>0</v>
      </c>
      <c r="F1222" s="342">
        <v>0</v>
      </c>
      <c r="G1222" s="342">
        <v>0</v>
      </c>
      <c r="H1222" s="342">
        <v>0</v>
      </c>
      <c r="I1222" s="342">
        <v>0</v>
      </c>
    </row>
    <row r="1223" spans="1:9" s="125" customFormat="1" x14ac:dyDescent="0.2">
      <c r="A1223" s="79"/>
      <c r="B1223" s="106" t="s">
        <v>195</v>
      </c>
      <c r="C1223" s="103">
        <f t="shared" ref="C1223:C1303" si="182">D1223+E1223+F1223+G1223+H1223+I1223</f>
        <v>3.6</v>
      </c>
      <c r="D1223" s="103">
        <v>3.6</v>
      </c>
      <c r="E1223" s="87">
        <v>0</v>
      </c>
      <c r="F1223" s="103">
        <v>0</v>
      </c>
      <c r="G1223" s="103">
        <v>0</v>
      </c>
      <c r="H1223" s="103">
        <v>0</v>
      </c>
      <c r="I1223" s="103">
        <v>0</v>
      </c>
    </row>
    <row r="1224" spans="1:9" s="344" customFormat="1" ht="25.5" x14ac:dyDescent="0.2">
      <c r="A1224" s="413" t="s">
        <v>415</v>
      </c>
      <c r="B1224" s="341" t="s">
        <v>194</v>
      </c>
      <c r="C1224" s="342">
        <f t="shared" si="182"/>
        <v>11.19</v>
      </c>
      <c r="D1224" s="342">
        <v>0</v>
      </c>
      <c r="E1224" s="345">
        <v>11.19</v>
      </c>
      <c r="F1224" s="342">
        <v>0</v>
      </c>
      <c r="G1224" s="342">
        <v>0</v>
      </c>
      <c r="H1224" s="342">
        <v>0</v>
      </c>
      <c r="I1224" s="342">
        <v>0</v>
      </c>
    </row>
    <row r="1225" spans="1:9" s="125" customFormat="1" x14ac:dyDescent="0.2">
      <c r="A1225" s="128"/>
      <c r="B1225" s="106" t="s">
        <v>195</v>
      </c>
      <c r="C1225" s="103">
        <f t="shared" si="182"/>
        <v>11.19</v>
      </c>
      <c r="D1225" s="103">
        <v>0</v>
      </c>
      <c r="E1225" s="87">
        <v>11.19</v>
      </c>
      <c r="F1225" s="103">
        <v>0</v>
      </c>
      <c r="G1225" s="103">
        <v>0</v>
      </c>
      <c r="H1225" s="103">
        <v>0</v>
      </c>
      <c r="I1225" s="103">
        <v>0</v>
      </c>
    </row>
    <row r="1226" spans="1:9" s="344" customFormat="1" x14ac:dyDescent="0.2">
      <c r="A1226" s="413" t="s">
        <v>416</v>
      </c>
      <c r="B1226" s="341" t="s">
        <v>194</v>
      </c>
      <c r="C1226" s="342">
        <f t="shared" si="182"/>
        <v>4.7300000000000004</v>
      </c>
      <c r="D1226" s="342">
        <v>0</v>
      </c>
      <c r="E1226" s="345">
        <v>4.7300000000000004</v>
      </c>
      <c r="F1226" s="342">
        <v>0</v>
      </c>
      <c r="G1226" s="342">
        <v>0</v>
      </c>
      <c r="H1226" s="342">
        <v>0</v>
      </c>
      <c r="I1226" s="342">
        <v>0</v>
      </c>
    </row>
    <row r="1227" spans="1:9" s="125" customFormat="1" x14ac:dyDescent="0.2">
      <c r="A1227" s="50"/>
      <c r="B1227" s="106" t="s">
        <v>195</v>
      </c>
      <c r="C1227" s="103">
        <f t="shared" si="182"/>
        <v>4.7300000000000004</v>
      </c>
      <c r="D1227" s="103">
        <v>0</v>
      </c>
      <c r="E1227" s="87">
        <v>4.7300000000000004</v>
      </c>
      <c r="F1227" s="103">
        <v>0</v>
      </c>
      <c r="G1227" s="103">
        <v>0</v>
      </c>
      <c r="H1227" s="103">
        <v>0</v>
      </c>
      <c r="I1227" s="103">
        <v>0</v>
      </c>
    </row>
    <row r="1228" spans="1:9" s="344" customFormat="1" x14ac:dyDescent="0.2">
      <c r="A1228" s="414" t="s">
        <v>417</v>
      </c>
      <c r="B1228" s="341" t="s">
        <v>194</v>
      </c>
      <c r="C1228" s="342">
        <f t="shared" si="182"/>
        <v>47.6</v>
      </c>
      <c r="D1228" s="337">
        <v>47.6</v>
      </c>
      <c r="E1228" s="345">
        <v>0</v>
      </c>
      <c r="F1228" s="342">
        <v>0</v>
      </c>
      <c r="G1228" s="342">
        <v>0</v>
      </c>
      <c r="H1228" s="342">
        <v>0</v>
      </c>
      <c r="I1228" s="342">
        <v>0</v>
      </c>
    </row>
    <row r="1229" spans="1:9" s="125" customFormat="1" x14ac:dyDescent="0.2">
      <c r="A1229" s="79"/>
      <c r="B1229" s="106" t="s">
        <v>195</v>
      </c>
      <c r="C1229" s="103">
        <f t="shared" si="182"/>
        <v>47.6</v>
      </c>
      <c r="D1229" s="103">
        <v>47.6</v>
      </c>
      <c r="E1229" s="87">
        <v>0</v>
      </c>
      <c r="F1229" s="103">
        <v>0</v>
      </c>
      <c r="G1229" s="103">
        <v>0</v>
      </c>
      <c r="H1229" s="103">
        <v>0</v>
      </c>
      <c r="I1229" s="103">
        <v>0</v>
      </c>
    </row>
    <row r="1230" spans="1:9" s="344" customFormat="1" x14ac:dyDescent="0.2">
      <c r="A1230" s="413" t="s">
        <v>418</v>
      </c>
      <c r="B1230" s="341" t="s">
        <v>194</v>
      </c>
      <c r="C1230" s="342">
        <f t="shared" si="182"/>
        <v>8.34</v>
      </c>
      <c r="D1230" s="342">
        <v>0</v>
      </c>
      <c r="E1230" s="345">
        <v>8.34</v>
      </c>
      <c r="F1230" s="342">
        <v>0</v>
      </c>
      <c r="G1230" s="342">
        <v>0</v>
      </c>
      <c r="H1230" s="342">
        <v>0</v>
      </c>
      <c r="I1230" s="342">
        <v>0</v>
      </c>
    </row>
    <row r="1231" spans="1:9" s="125" customFormat="1" x14ac:dyDescent="0.2">
      <c r="A1231" s="24"/>
      <c r="B1231" s="106" t="s">
        <v>195</v>
      </c>
      <c r="C1231" s="103">
        <f t="shared" si="182"/>
        <v>8.34</v>
      </c>
      <c r="D1231" s="103">
        <v>0</v>
      </c>
      <c r="E1231" s="87">
        <v>8.34</v>
      </c>
      <c r="F1231" s="103">
        <v>0</v>
      </c>
      <c r="G1231" s="103">
        <v>0</v>
      </c>
      <c r="H1231" s="103">
        <v>0</v>
      </c>
      <c r="I1231" s="103">
        <v>0</v>
      </c>
    </row>
    <row r="1232" spans="1:9" s="344" customFormat="1" x14ac:dyDescent="0.2">
      <c r="A1232" s="414" t="s">
        <v>419</v>
      </c>
      <c r="B1232" s="341" t="s">
        <v>194</v>
      </c>
      <c r="C1232" s="342">
        <f t="shared" si="182"/>
        <v>19</v>
      </c>
      <c r="D1232" s="337">
        <v>19</v>
      </c>
      <c r="E1232" s="345">
        <v>0</v>
      </c>
      <c r="F1232" s="342">
        <v>0</v>
      </c>
      <c r="G1232" s="342">
        <v>0</v>
      </c>
      <c r="H1232" s="342">
        <v>0</v>
      </c>
      <c r="I1232" s="342">
        <v>0</v>
      </c>
    </row>
    <row r="1233" spans="1:9" s="125" customFormat="1" x14ac:dyDescent="0.2">
      <c r="A1233" s="79"/>
      <c r="B1233" s="106" t="s">
        <v>195</v>
      </c>
      <c r="C1233" s="103">
        <f t="shared" si="182"/>
        <v>19</v>
      </c>
      <c r="D1233" s="103">
        <v>19</v>
      </c>
      <c r="E1233" s="87">
        <v>0</v>
      </c>
      <c r="F1233" s="103">
        <v>0</v>
      </c>
      <c r="G1233" s="103">
        <v>0</v>
      </c>
      <c r="H1233" s="103">
        <v>0</v>
      </c>
      <c r="I1233" s="103">
        <v>0</v>
      </c>
    </row>
    <row r="1234" spans="1:9" s="344" customFormat="1" ht="25.5" x14ac:dyDescent="0.2">
      <c r="A1234" s="413" t="s">
        <v>420</v>
      </c>
      <c r="B1234" s="341" t="s">
        <v>194</v>
      </c>
      <c r="C1234" s="342">
        <f t="shared" si="182"/>
        <v>25.38</v>
      </c>
      <c r="D1234" s="342">
        <v>0</v>
      </c>
      <c r="E1234" s="345">
        <v>25.38</v>
      </c>
      <c r="F1234" s="342">
        <v>0</v>
      </c>
      <c r="G1234" s="342">
        <v>0</v>
      </c>
      <c r="H1234" s="342">
        <v>0</v>
      </c>
      <c r="I1234" s="342">
        <v>0</v>
      </c>
    </row>
    <row r="1235" spans="1:9" s="125" customFormat="1" x14ac:dyDescent="0.2">
      <c r="A1235" s="24"/>
      <c r="B1235" s="106" t="s">
        <v>195</v>
      </c>
      <c r="C1235" s="103">
        <f t="shared" si="182"/>
        <v>25.38</v>
      </c>
      <c r="D1235" s="103">
        <v>0</v>
      </c>
      <c r="E1235" s="87">
        <v>25.38</v>
      </c>
      <c r="F1235" s="103">
        <v>0</v>
      </c>
      <c r="G1235" s="103">
        <v>0</v>
      </c>
      <c r="H1235" s="103">
        <v>0</v>
      </c>
      <c r="I1235" s="103">
        <v>0</v>
      </c>
    </row>
    <row r="1236" spans="1:9" s="344" customFormat="1" x14ac:dyDescent="0.2">
      <c r="A1236" s="413" t="s">
        <v>421</v>
      </c>
      <c r="B1236" s="341" t="s">
        <v>194</v>
      </c>
      <c r="C1236" s="342">
        <f t="shared" si="182"/>
        <v>26.17</v>
      </c>
      <c r="D1236" s="342">
        <v>0</v>
      </c>
      <c r="E1236" s="345">
        <v>26.17</v>
      </c>
      <c r="F1236" s="342">
        <v>0</v>
      </c>
      <c r="G1236" s="342">
        <v>0</v>
      </c>
      <c r="H1236" s="342">
        <v>0</v>
      </c>
      <c r="I1236" s="342">
        <v>0</v>
      </c>
    </row>
    <row r="1237" spans="1:9" s="125" customFormat="1" x14ac:dyDescent="0.2">
      <c r="A1237" s="79"/>
      <c r="B1237" s="106" t="s">
        <v>195</v>
      </c>
      <c r="C1237" s="103">
        <f t="shared" si="182"/>
        <v>26.17</v>
      </c>
      <c r="D1237" s="103">
        <v>0</v>
      </c>
      <c r="E1237" s="87">
        <v>26.17</v>
      </c>
      <c r="F1237" s="103">
        <v>0</v>
      </c>
      <c r="G1237" s="103">
        <v>0</v>
      </c>
      <c r="H1237" s="103">
        <v>0</v>
      </c>
      <c r="I1237" s="103">
        <v>0</v>
      </c>
    </row>
    <row r="1238" spans="1:9" s="344" customFormat="1" x14ac:dyDescent="0.2">
      <c r="A1238" s="413" t="s">
        <v>422</v>
      </c>
      <c r="B1238" s="341" t="s">
        <v>194</v>
      </c>
      <c r="C1238" s="342">
        <f t="shared" si="182"/>
        <v>7</v>
      </c>
      <c r="D1238" s="337">
        <v>7</v>
      </c>
      <c r="E1238" s="345">
        <v>0</v>
      </c>
      <c r="F1238" s="342">
        <v>0</v>
      </c>
      <c r="G1238" s="342">
        <v>0</v>
      </c>
      <c r="H1238" s="342">
        <v>0</v>
      </c>
      <c r="I1238" s="342">
        <v>0</v>
      </c>
    </row>
    <row r="1239" spans="1:9" s="125" customFormat="1" x14ac:dyDescent="0.2">
      <c r="A1239" s="50"/>
      <c r="B1239" s="106" t="s">
        <v>195</v>
      </c>
      <c r="C1239" s="103">
        <f t="shared" si="182"/>
        <v>7</v>
      </c>
      <c r="D1239" s="103">
        <v>7</v>
      </c>
      <c r="E1239" s="87">
        <v>0</v>
      </c>
      <c r="F1239" s="103">
        <v>0</v>
      </c>
      <c r="G1239" s="103">
        <v>0</v>
      </c>
      <c r="H1239" s="103">
        <v>0</v>
      </c>
      <c r="I1239" s="103">
        <v>0</v>
      </c>
    </row>
    <row r="1240" spans="1:9" s="344" customFormat="1" x14ac:dyDescent="0.2">
      <c r="A1240" s="413" t="s">
        <v>627</v>
      </c>
      <c r="B1240" s="341" t="s">
        <v>194</v>
      </c>
      <c r="C1240" s="342">
        <f t="shared" si="182"/>
        <v>18.45</v>
      </c>
      <c r="D1240" s="342">
        <v>0</v>
      </c>
      <c r="E1240" s="345">
        <v>18.45</v>
      </c>
      <c r="F1240" s="342">
        <v>0</v>
      </c>
      <c r="G1240" s="342">
        <v>0</v>
      </c>
      <c r="H1240" s="342">
        <v>0</v>
      </c>
      <c r="I1240" s="342">
        <v>0</v>
      </c>
    </row>
    <row r="1241" spans="1:9" s="125" customFormat="1" x14ac:dyDescent="0.2">
      <c r="A1241" s="24"/>
      <c r="B1241" s="106" t="s">
        <v>195</v>
      </c>
      <c r="C1241" s="103">
        <f t="shared" si="182"/>
        <v>18.45</v>
      </c>
      <c r="D1241" s="103">
        <v>0</v>
      </c>
      <c r="E1241" s="87">
        <v>18.45</v>
      </c>
      <c r="F1241" s="103">
        <v>0</v>
      </c>
      <c r="G1241" s="103">
        <v>0</v>
      </c>
      <c r="H1241" s="103">
        <v>0</v>
      </c>
      <c r="I1241" s="103">
        <v>0</v>
      </c>
    </row>
    <row r="1242" spans="1:9" s="344" customFormat="1" x14ac:dyDescent="0.2">
      <c r="A1242" s="413" t="s">
        <v>423</v>
      </c>
      <c r="B1242" s="341" t="s">
        <v>194</v>
      </c>
      <c r="C1242" s="342">
        <f t="shared" si="182"/>
        <v>8.33</v>
      </c>
      <c r="D1242" s="337">
        <v>8.33</v>
      </c>
      <c r="E1242" s="345">
        <v>0</v>
      </c>
      <c r="F1242" s="342">
        <v>0</v>
      </c>
      <c r="G1242" s="342">
        <v>0</v>
      </c>
      <c r="H1242" s="342">
        <v>0</v>
      </c>
      <c r="I1242" s="342">
        <v>0</v>
      </c>
    </row>
    <row r="1243" spans="1:9" s="125" customFormat="1" x14ac:dyDescent="0.2">
      <c r="A1243" s="50"/>
      <c r="B1243" s="106" t="s">
        <v>195</v>
      </c>
      <c r="C1243" s="103">
        <f t="shared" si="182"/>
        <v>8.33</v>
      </c>
      <c r="D1243" s="103">
        <v>8.33</v>
      </c>
      <c r="E1243" s="87">
        <v>0</v>
      </c>
      <c r="F1243" s="103">
        <v>0</v>
      </c>
      <c r="G1243" s="103">
        <v>0</v>
      </c>
      <c r="H1243" s="103">
        <v>0</v>
      </c>
      <c r="I1243" s="103">
        <v>0</v>
      </c>
    </row>
    <row r="1244" spans="1:9" s="344" customFormat="1" x14ac:dyDescent="0.2">
      <c r="A1244" s="413" t="s">
        <v>424</v>
      </c>
      <c r="B1244" s="341" t="s">
        <v>194</v>
      </c>
      <c r="C1244" s="342">
        <f t="shared" si="182"/>
        <v>3.5</v>
      </c>
      <c r="D1244" s="337">
        <v>3.5</v>
      </c>
      <c r="E1244" s="345">
        <v>0</v>
      </c>
      <c r="F1244" s="342">
        <v>0</v>
      </c>
      <c r="G1244" s="342">
        <v>0</v>
      </c>
      <c r="H1244" s="342">
        <v>0</v>
      </c>
      <c r="I1244" s="342">
        <v>0</v>
      </c>
    </row>
    <row r="1245" spans="1:9" s="125" customFormat="1" x14ac:dyDescent="0.2">
      <c r="A1245" s="79"/>
      <c r="B1245" s="106" t="s">
        <v>195</v>
      </c>
      <c r="C1245" s="103">
        <f t="shared" si="182"/>
        <v>3.5</v>
      </c>
      <c r="D1245" s="103">
        <v>3.5</v>
      </c>
      <c r="E1245" s="87">
        <v>0</v>
      </c>
      <c r="F1245" s="103">
        <v>0</v>
      </c>
      <c r="G1245" s="103">
        <v>0</v>
      </c>
      <c r="H1245" s="103">
        <v>0</v>
      </c>
      <c r="I1245" s="103">
        <v>0</v>
      </c>
    </row>
    <row r="1246" spans="1:9" s="344" customFormat="1" ht="25.5" x14ac:dyDescent="0.2">
      <c r="A1246" s="414" t="s">
        <v>425</v>
      </c>
      <c r="B1246" s="341" t="s">
        <v>194</v>
      </c>
      <c r="C1246" s="342">
        <f t="shared" si="182"/>
        <v>11</v>
      </c>
      <c r="D1246" s="103">
        <v>11</v>
      </c>
      <c r="E1246" s="345">
        <v>0</v>
      </c>
      <c r="F1246" s="342">
        <v>0</v>
      </c>
      <c r="G1246" s="342">
        <v>0</v>
      </c>
      <c r="H1246" s="342">
        <v>0</v>
      </c>
      <c r="I1246" s="342">
        <v>0</v>
      </c>
    </row>
    <row r="1247" spans="1:9" s="125" customFormat="1" x14ac:dyDescent="0.2">
      <c r="A1247" s="24"/>
      <c r="B1247" s="106" t="s">
        <v>195</v>
      </c>
      <c r="C1247" s="103">
        <f t="shared" si="182"/>
        <v>11</v>
      </c>
      <c r="D1247" s="103">
        <v>11</v>
      </c>
      <c r="E1247" s="87">
        <v>0</v>
      </c>
      <c r="F1247" s="103">
        <v>0</v>
      </c>
      <c r="G1247" s="103">
        <v>0</v>
      </c>
      <c r="H1247" s="103">
        <v>0</v>
      </c>
      <c r="I1247" s="103">
        <v>0</v>
      </c>
    </row>
    <row r="1248" spans="1:9" s="344" customFormat="1" ht="25.5" x14ac:dyDescent="0.2">
      <c r="A1248" s="413" t="s">
        <v>426</v>
      </c>
      <c r="B1248" s="341" t="s">
        <v>194</v>
      </c>
      <c r="C1248" s="342">
        <f t="shared" si="182"/>
        <v>4.58</v>
      </c>
      <c r="D1248" s="342">
        <v>0</v>
      </c>
      <c r="E1248" s="345">
        <v>4.58</v>
      </c>
      <c r="F1248" s="342">
        <v>0</v>
      </c>
      <c r="G1248" s="342">
        <v>0</v>
      </c>
      <c r="H1248" s="342">
        <v>0</v>
      </c>
      <c r="I1248" s="342">
        <v>0</v>
      </c>
    </row>
    <row r="1249" spans="1:9" s="125" customFormat="1" x14ac:dyDescent="0.2">
      <c r="A1249" s="24"/>
      <c r="B1249" s="106" t="s">
        <v>195</v>
      </c>
      <c r="C1249" s="103">
        <f t="shared" si="182"/>
        <v>4.58</v>
      </c>
      <c r="D1249" s="103">
        <v>0</v>
      </c>
      <c r="E1249" s="58">
        <v>4.58</v>
      </c>
      <c r="F1249" s="103">
        <v>0</v>
      </c>
      <c r="G1249" s="103">
        <v>0</v>
      </c>
      <c r="H1249" s="103">
        <v>0</v>
      </c>
      <c r="I1249" s="103">
        <v>0</v>
      </c>
    </row>
    <row r="1250" spans="1:9" s="344" customFormat="1" x14ac:dyDescent="0.2">
      <c r="A1250" s="413" t="s">
        <v>427</v>
      </c>
      <c r="B1250" s="341" t="s">
        <v>194</v>
      </c>
      <c r="C1250" s="342">
        <f t="shared" si="182"/>
        <v>35.700000000000003</v>
      </c>
      <c r="D1250" s="103">
        <v>35.700000000000003</v>
      </c>
      <c r="E1250" s="345">
        <v>0</v>
      </c>
      <c r="F1250" s="342">
        <v>0</v>
      </c>
      <c r="G1250" s="342">
        <v>0</v>
      </c>
      <c r="H1250" s="342">
        <v>0</v>
      </c>
      <c r="I1250" s="342">
        <v>0</v>
      </c>
    </row>
    <row r="1251" spans="1:9" s="125" customFormat="1" x14ac:dyDescent="0.2">
      <c r="A1251" s="50"/>
      <c r="B1251" s="106" t="s">
        <v>195</v>
      </c>
      <c r="C1251" s="103">
        <f t="shared" si="182"/>
        <v>35.700000000000003</v>
      </c>
      <c r="D1251" s="103">
        <v>35.700000000000003</v>
      </c>
      <c r="E1251" s="87">
        <v>0</v>
      </c>
      <c r="F1251" s="103">
        <v>0</v>
      </c>
      <c r="G1251" s="103">
        <v>0</v>
      </c>
      <c r="H1251" s="103">
        <v>0</v>
      </c>
      <c r="I1251" s="103">
        <v>0</v>
      </c>
    </row>
    <row r="1252" spans="1:9" s="344" customFormat="1" x14ac:dyDescent="0.2">
      <c r="A1252" s="413" t="s">
        <v>628</v>
      </c>
      <c r="B1252" s="341" t="s">
        <v>194</v>
      </c>
      <c r="C1252" s="342">
        <f t="shared" si="182"/>
        <v>3.33</v>
      </c>
      <c r="D1252" s="342">
        <v>0</v>
      </c>
      <c r="E1252" s="345">
        <v>3.33</v>
      </c>
      <c r="F1252" s="342">
        <v>0</v>
      </c>
      <c r="G1252" s="342">
        <v>0</v>
      </c>
      <c r="H1252" s="342">
        <v>0</v>
      </c>
      <c r="I1252" s="342">
        <v>0</v>
      </c>
    </row>
    <row r="1253" spans="1:9" s="125" customFormat="1" x14ac:dyDescent="0.2">
      <c r="A1253" s="79"/>
      <c r="B1253" s="106" t="s">
        <v>195</v>
      </c>
      <c r="C1253" s="103">
        <f t="shared" si="182"/>
        <v>3.33</v>
      </c>
      <c r="D1253" s="103">
        <v>0</v>
      </c>
      <c r="E1253" s="87">
        <v>3.33</v>
      </c>
      <c r="F1253" s="103">
        <v>0</v>
      </c>
      <c r="G1253" s="103">
        <v>0</v>
      </c>
      <c r="H1253" s="103">
        <v>0</v>
      </c>
      <c r="I1253" s="103">
        <v>0</v>
      </c>
    </row>
    <row r="1254" spans="1:9" s="344" customFormat="1" x14ac:dyDescent="0.2">
      <c r="A1254" s="415" t="s">
        <v>428</v>
      </c>
      <c r="B1254" s="341" t="s">
        <v>194</v>
      </c>
      <c r="C1254" s="342">
        <f t="shared" si="182"/>
        <v>16</v>
      </c>
      <c r="D1254" s="103">
        <v>16</v>
      </c>
      <c r="E1254" s="345">
        <v>0</v>
      </c>
      <c r="F1254" s="342">
        <v>0</v>
      </c>
      <c r="G1254" s="342">
        <v>0</v>
      </c>
      <c r="H1254" s="342">
        <v>0</v>
      </c>
      <c r="I1254" s="342">
        <v>0</v>
      </c>
    </row>
    <row r="1255" spans="1:9" s="125" customFormat="1" x14ac:dyDescent="0.2">
      <c r="A1255" s="24"/>
      <c r="B1255" s="106" t="s">
        <v>195</v>
      </c>
      <c r="C1255" s="103">
        <f t="shared" si="182"/>
        <v>16</v>
      </c>
      <c r="D1255" s="103">
        <v>16</v>
      </c>
      <c r="E1255" s="58">
        <v>0</v>
      </c>
      <c r="F1255" s="103">
        <v>0</v>
      </c>
      <c r="G1255" s="103">
        <v>0</v>
      </c>
      <c r="H1255" s="103">
        <v>0</v>
      </c>
      <c r="I1255" s="103">
        <v>0</v>
      </c>
    </row>
    <row r="1256" spans="1:9" s="344" customFormat="1" ht="25.5" x14ac:dyDescent="0.2">
      <c r="A1256" s="413" t="s">
        <v>410</v>
      </c>
      <c r="B1256" s="341" t="s">
        <v>194</v>
      </c>
      <c r="C1256" s="342">
        <f t="shared" si="182"/>
        <v>3.6</v>
      </c>
      <c r="D1256" s="337">
        <v>3.6</v>
      </c>
      <c r="E1256" s="345">
        <v>0</v>
      </c>
      <c r="F1256" s="342">
        <v>0</v>
      </c>
      <c r="G1256" s="342">
        <v>0</v>
      </c>
      <c r="H1256" s="342">
        <v>0</v>
      </c>
      <c r="I1256" s="342">
        <v>0</v>
      </c>
    </row>
    <row r="1257" spans="1:9" s="125" customFormat="1" x14ac:dyDescent="0.2">
      <c r="A1257" s="50"/>
      <c r="B1257" s="106" t="s">
        <v>195</v>
      </c>
      <c r="C1257" s="103">
        <f t="shared" si="182"/>
        <v>3.6</v>
      </c>
      <c r="D1257" s="103">
        <v>3.6</v>
      </c>
      <c r="E1257" s="87">
        <v>0</v>
      </c>
      <c r="F1257" s="103">
        <v>0</v>
      </c>
      <c r="G1257" s="103">
        <v>0</v>
      </c>
      <c r="H1257" s="103">
        <v>0</v>
      </c>
      <c r="I1257" s="103">
        <v>0</v>
      </c>
    </row>
    <row r="1258" spans="1:9" s="190" customFormat="1" x14ac:dyDescent="0.2">
      <c r="A1258" s="65" t="s">
        <v>880</v>
      </c>
      <c r="B1258" s="71" t="s">
        <v>194</v>
      </c>
      <c r="C1258" s="104">
        <f t="shared" si="182"/>
        <v>9</v>
      </c>
      <c r="D1258" s="104">
        <v>0</v>
      </c>
      <c r="E1258" s="87">
        <v>9</v>
      </c>
      <c r="F1258" s="104">
        <v>0</v>
      </c>
      <c r="G1258" s="104">
        <v>0</v>
      </c>
      <c r="H1258" s="104">
        <v>0</v>
      </c>
      <c r="I1258" s="104">
        <v>0</v>
      </c>
    </row>
    <row r="1259" spans="1:9" s="190" customFormat="1" x14ac:dyDescent="0.2">
      <c r="A1259" s="11"/>
      <c r="B1259" s="70" t="s">
        <v>195</v>
      </c>
      <c r="C1259" s="104">
        <f t="shared" si="182"/>
        <v>9</v>
      </c>
      <c r="D1259" s="104">
        <v>0</v>
      </c>
      <c r="E1259" s="87">
        <v>9</v>
      </c>
      <c r="F1259" s="104">
        <v>0</v>
      </c>
      <c r="G1259" s="104">
        <v>0</v>
      </c>
      <c r="H1259" s="104">
        <v>0</v>
      </c>
      <c r="I1259" s="104">
        <v>0</v>
      </c>
    </row>
    <row r="1260" spans="1:9" s="125" customFormat="1" x14ac:dyDescent="0.2">
      <c r="A1260" s="339" t="s">
        <v>138</v>
      </c>
      <c r="B1260" s="102" t="s">
        <v>194</v>
      </c>
      <c r="C1260" s="103">
        <f t="shared" si="182"/>
        <v>100</v>
      </c>
      <c r="D1260" s="103">
        <f t="shared" ref="D1260:I1261" si="183">D1262</f>
        <v>100</v>
      </c>
      <c r="E1260" s="87">
        <f t="shared" si="183"/>
        <v>0</v>
      </c>
      <c r="F1260" s="103">
        <f t="shared" si="183"/>
        <v>0</v>
      </c>
      <c r="G1260" s="103">
        <f t="shared" si="183"/>
        <v>0</v>
      </c>
      <c r="H1260" s="103">
        <f t="shared" si="183"/>
        <v>0</v>
      </c>
      <c r="I1260" s="103">
        <f t="shared" si="183"/>
        <v>0</v>
      </c>
    </row>
    <row r="1261" spans="1:9" s="125" customFormat="1" x14ac:dyDescent="0.2">
      <c r="A1261" s="24"/>
      <c r="B1261" s="106" t="s">
        <v>195</v>
      </c>
      <c r="C1261" s="103">
        <f t="shared" si="182"/>
        <v>100</v>
      </c>
      <c r="D1261" s="103">
        <f t="shared" si="183"/>
        <v>100</v>
      </c>
      <c r="E1261" s="87">
        <f t="shared" si="183"/>
        <v>0</v>
      </c>
      <c r="F1261" s="103">
        <f t="shared" si="183"/>
        <v>0</v>
      </c>
      <c r="G1261" s="103">
        <f t="shared" si="183"/>
        <v>0</v>
      </c>
      <c r="H1261" s="103">
        <f t="shared" si="183"/>
        <v>0</v>
      </c>
      <c r="I1261" s="103">
        <f t="shared" si="183"/>
        <v>0</v>
      </c>
    </row>
    <row r="1262" spans="1:9" s="344" customFormat="1" x14ac:dyDescent="0.2">
      <c r="A1262" s="413" t="s">
        <v>439</v>
      </c>
      <c r="B1262" s="341" t="s">
        <v>194</v>
      </c>
      <c r="C1262" s="342">
        <f t="shared" si="182"/>
        <v>100</v>
      </c>
      <c r="D1262" s="337">
        <v>100</v>
      </c>
      <c r="E1262" s="345">
        <v>0</v>
      </c>
      <c r="F1262" s="342">
        <v>0</v>
      </c>
      <c r="G1262" s="342">
        <v>0</v>
      </c>
      <c r="H1262" s="342">
        <v>0</v>
      </c>
      <c r="I1262" s="342">
        <v>0</v>
      </c>
    </row>
    <row r="1263" spans="1:9" s="125" customFormat="1" x14ac:dyDescent="0.2">
      <c r="A1263" s="50"/>
      <c r="B1263" s="106" t="s">
        <v>195</v>
      </c>
      <c r="C1263" s="103">
        <f t="shared" si="182"/>
        <v>100</v>
      </c>
      <c r="D1263" s="103">
        <v>100</v>
      </c>
      <c r="E1263" s="87">
        <v>0</v>
      </c>
      <c r="F1263" s="103">
        <v>0</v>
      </c>
      <c r="G1263" s="103">
        <v>0</v>
      </c>
      <c r="H1263" s="103">
        <v>0</v>
      </c>
      <c r="I1263" s="103">
        <v>0</v>
      </c>
    </row>
    <row r="1264" spans="1:9" s="125" customFormat="1" x14ac:dyDescent="0.2">
      <c r="A1264" s="339" t="s">
        <v>635</v>
      </c>
      <c r="B1264" s="102" t="s">
        <v>194</v>
      </c>
      <c r="C1264" s="103">
        <f t="shared" si="182"/>
        <v>30.799999999999997</v>
      </c>
      <c r="D1264" s="103">
        <f t="shared" ref="D1264:I1265" si="184">D1266+D1268+D1270+D1272</f>
        <v>30.799999999999997</v>
      </c>
      <c r="E1264" s="87">
        <f t="shared" si="184"/>
        <v>0</v>
      </c>
      <c r="F1264" s="103">
        <f t="shared" si="184"/>
        <v>0</v>
      </c>
      <c r="G1264" s="103">
        <f t="shared" si="184"/>
        <v>0</v>
      </c>
      <c r="H1264" s="103">
        <f t="shared" si="184"/>
        <v>0</v>
      </c>
      <c r="I1264" s="103">
        <f t="shared" si="184"/>
        <v>0</v>
      </c>
    </row>
    <row r="1265" spans="1:9" s="125" customFormat="1" x14ac:dyDescent="0.2">
      <c r="A1265" s="24"/>
      <c r="B1265" s="106" t="s">
        <v>195</v>
      </c>
      <c r="C1265" s="103">
        <f t="shared" si="182"/>
        <v>30.799999999999997</v>
      </c>
      <c r="D1265" s="103">
        <f t="shared" si="184"/>
        <v>30.799999999999997</v>
      </c>
      <c r="E1265" s="87">
        <f t="shared" si="184"/>
        <v>0</v>
      </c>
      <c r="F1265" s="103">
        <f t="shared" si="184"/>
        <v>0</v>
      </c>
      <c r="G1265" s="103">
        <f t="shared" si="184"/>
        <v>0</v>
      </c>
      <c r="H1265" s="103">
        <f t="shared" si="184"/>
        <v>0</v>
      </c>
      <c r="I1265" s="103">
        <f t="shared" si="184"/>
        <v>0</v>
      </c>
    </row>
    <row r="1266" spans="1:9" s="344" customFormat="1" x14ac:dyDescent="0.2">
      <c r="A1266" s="413" t="s">
        <v>440</v>
      </c>
      <c r="B1266" s="341" t="s">
        <v>194</v>
      </c>
      <c r="C1266" s="342">
        <f t="shared" si="182"/>
        <v>13.5</v>
      </c>
      <c r="D1266" s="337">
        <v>13.5</v>
      </c>
      <c r="E1266" s="345">
        <v>0</v>
      </c>
      <c r="F1266" s="342">
        <v>0</v>
      </c>
      <c r="G1266" s="342">
        <v>0</v>
      </c>
      <c r="H1266" s="342">
        <v>0</v>
      </c>
      <c r="I1266" s="342">
        <v>0</v>
      </c>
    </row>
    <row r="1267" spans="1:9" s="125" customFormat="1" x14ac:dyDescent="0.2">
      <c r="A1267" s="50"/>
      <c r="B1267" s="106" t="s">
        <v>195</v>
      </c>
      <c r="C1267" s="103">
        <f t="shared" si="182"/>
        <v>13.5</v>
      </c>
      <c r="D1267" s="103">
        <v>13.5</v>
      </c>
      <c r="E1267" s="87">
        <v>0</v>
      </c>
      <c r="F1267" s="103">
        <v>0</v>
      </c>
      <c r="G1267" s="103">
        <v>0</v>
      </c>
      <c r="H1267" s="103">
        <v>0</v>
      </c>
      <c r="I1267" s="103">
        <v>0</v>
      </c>
    </row>
    <row r="1268" spans="1:9" s="344" customFormat="1" x14ac:dyDescent="0.2">
      <c r="A1268" s="415" t="s">
        <v>441</v>
      </c>
      <c r="B1268" s="341" t="s">
        <v>194</v>
      </c>
      <c r="C1268" s="342">
        <f t="shared" si="182"/>
        <v>8.1999999999999993</v>
      </c>
      <c r="D1268" s="337">
        <v>8.1999999999999993</v>
      </c>
      <c r="E1268" s="345">
        <v>0</v>
      </c>
      <c r="F1268" s="342">
        <v>0</v>
      </c>
      <c r="G1268" s="342">
        <v>0</v>
      </c>
      <c r="H1268" s="342">
        <v>0</v>
      </c>
      <c r="I1268" s="342">
        <v>0</v>
      </c>
    </row>
    <row r="1269" spans="1:9" s="125" customFormat="1" x14ac:dyDescent="0.2">
      <c r="A1269" s="24"/>
      <c r="B1269" s="106" t="s">
        <v>195</v>
      </c>
      <c r="C1269" s="103">
        <f t="shared" si="182"/>
        <v>8.1999999999999993</v>
      </c>
      <c r="D1269" s="103">
        <v>8.1999999999999993</v>
      </c>
      <c r="E1269" s="87">
        <v>0</v>
      </c>
      <c r="F1269" s="103">
        <v>0</v>
      </c>
      <c r="G1269" s="103">
        <v>0</v>
      </c>
      <c r="H1269" s="103">
        <v>0</v>
      </c>
      <c r="I1269" s="103">
        <v>0</v>
      </c>
    </row>
    <row r="1270" spans="1:9" s="344" customFormat="1" x14ac:dyDescent="0.2">
      <c r="A1270" s="413" t="s">
        <v>442</v>
      </c>
      <c r="B1270" s="341" t="s">
        <v>194</v>
      </c>
      <c r="C1270" s="342">
        <f t="shared" si="182"/>
        <v>4</v>
      </c>
      <c r="D1270" s="342">
        <v>4</v>
      </c>
      <c r="E1270" s="345">
        <v>0</v>
      </c>
      <c r="F1270" s="342">
        <v>0</v>
      </c>
      <c r="G1270" s="342">
        <v>0</v>
      </c>
      <c r="H1270" s="342">
        <v>0</v>
      </c>
      <c r="I1270" s="342">
        <v>0</v>
      </c>
    </row>
    <row r="1271" spans="1:9" s="125" customFormat="1" x14ac:dyDescent="0.2">
      <c r="A1271" s="50"/>
      <c r="B1271" s="106" t="s">
        <v>195</v>
      </c>
      <c r="C1271" s="103">
        <f t="shared" si="182"/>
        <v>4</v>
      </c>
      <c r="D1271" s="103">
        <v>4</v>
      </c>
      <c r="E1271" s="87">
        <v>0</v>
      </c>
      <c r="F1271" s="103">
        <v>0</v>
      </c>
      <c r="G1271" s="103">
        <v>0</v>
      </c>
      <c r="H1271" s="103">
        <v>0</v>
      </c>
      <c r="I1271" s="103">
        <v>0</v>
      </c>
    </row>
    <row r="1272" spans="1:9" s="344" customFormat="1" x14ac:dyDescent="0.2">
      <c r="A1272" s="415" t="s">
        <v>408</v>
      </c>
      <c r="B1272" s="341" t="s">
        <v>194</v>
      </c>
      <c r="C1272" s="342">
        <f t="shared" si="182"/>
        <v>5.0999999999999996</v>
      </c>
      <c r="D1272" s="342">
        <v>5.0999999999999996</v>
      </c>
      <c r="E1272" s="345">
        <v>0</v>
      </c>
      <c r="F1272" s="342">
        <v>0</v>
      </c>
      <c r="G1272" s="342">
        <v>0</v>
      </c>
      <c r="H1272" s="342">
        <v>0</v>
      </c>
      <c r="I1272" s="342">
        <v>0</v>
      </c>
    </row>
    <row r="1273" spans="1:9" s="125" customFormat="1" x14ac:dyDescent="0.2">
      <c r="A1273" s="24"/>
      <c r="B1273" s="106" t="s">
        <v>195</v>
      </c>
      <c r="C1273" s="103">
        <f t="shared" si="182"/>
        <v>5.0999999999999996</v>
      </c>
      <c r="D1273" s="103">
        <v>5.0999999999999996</v>
      </c>
      <c r="E1273" s="87">
        <v>0</v>
      </c>
      <c r="F1273" s="103">
        <v>0</v>
      </c>
      <c r="G1273" s="103">
        <v>0</v>
      </c>
      <c r="H1273" s="103">
        <v>0</v>
      </c>
      <c r="I1273" s="103">
        <v>0</v>
      </c>
    </row>
    <row r="1274" spans="1:9" s="344" customFormat="1" x14ac:dyDescent="0.2">
      <c r="A1274" s="500" t="s">
        <v>636</v>
      </c>
      <c r="B1274" s="341" t="s">
        <v>194</v>
      </c>
      <c r="C1274" s="342">
        <f t="shared" si="182"/>
        <v>45.61</v>
      </c>
      <c r="D1274" s="342">
        <f t="shared" ref="D1274:I1275" si="185">D1276+D1278+D1280+D1282</f>
        <v>0</v>
      </c>
      <c r="E1274" s="342">
        <f t="shared" si="185"/>
        <v>45.61</v>
      </c>
      <c r="F1274" s="342">
        <f t="shared" si="185"/>
        <v>0</v>
      </c>
      <c r="G1274" s="342">
        <f t="shared" si="185"/>
        <v>0</v>
      </c>
      <c r="H1274" s="342">
        <f t="shared" si="185"/>
        <v>0</v>
      </c>
      <c r="I1274" s="342">
        <f t="shared" si="185"/>
        <v>0</v>
      </c>
    </row>
    <row r="1275" spans="1:9" s="125" customFormat="1" x14ac:dyDescent="0.2">
      <c r="A1275" s="24"/>
      <c r="B1275" s="106" t="s">
        <v>195</v>
      </c>
      <c r="C1275" s="103">
        <f t="shared" si="182"/>
        <v>45.61</v>
      </c>
      <c r="D1275" s="103">
        <f t="shared" si="185"/>
        <v>0</v>
      </c>
      <c r="E1275" s="103">
        <f t="shared" si="185"/>
        <v>45.61</v>
      </c>
      <c r="F1275" s="103">
        <f t="shared" si="185"/>
        <v>0</v>
      </c>
      <c r="G1275" s="103">
        <f t="shared" si="185"/>
        <v>0</v>
      </c>
      <c r="H1275" s="103">
        <f t="shared" si="185"/>
        <v>0</v>
      </c>
      <c r="I1275" s="103">
        <f t="shared" si="185"/>
        <v>0</v>
      </c>
    </row>
    <row r="1276" spans="1:9" s="344" customFormat="1" x14ac:dyDescent="0.2">
      <c r="A1276" s="494" t="s">
        <v>629</v>
      </c>
      <c r="B1276" s="467" t="s">
        <v>194</v>
      </c>
      <c r="C1276" s="103">
        <f t="shared" si="182"/>
        <v>30.1</v>
      </c>
      <c r="D1276" s="337">
        <v>0</v>
      </c>
      <c r="E1276" s="87">
        <f>41-10.9</f>
        <v>30.1</v>
      </c>
      <c r="F1276" s="342">
        <v>0</v>
      </c>
      <c r="G1276" s="342">
        <v>0</v>
      </c>
      <c r="H1276" s="342">
        <v>0</v>
      </c>
      <c r="I1276" s="342">
        <v>0</v>
      </c>
    </row>
    <row r="1277" spans="1:9" s="125" customFormat="1" x14ac:dyDescent="0.2">
      <c r="A1277" s="443"/>
      <c r="B1277" s="468" t="s">
        <v>195</v>
      </c>
      <c r="C1277" s="103">
        <f t="shared" si="182"/>
        <v>30.1</v>
      </c>
      <c r="D1277" s="103">
        <v>0</v>
      </c>
      <c r="E1277" s="87">
        <f>41-10.9</f>
        <v>30.1</v>
      </c>
      <c r="F1277" s="103">
        <v>0</v>
      </c>
      <c r="G1277" s="103">
        <v>0</v>
      </c>
      <c r="H1277" s="103">
        <v>0</v>
      </c>
      <c r="I1277" s="103">
        <v>0</v>
      </c>
    </row>
    <row r="1278" spans="1:9" s="344" customFormat="1" x14ac:dyDescent="0.2">
      <c r="A1278" s="494" t="s">
        <v>630</v>
      </c>
      <c r="B1278" s="467" t="s">
        <v>194</v>
      </c>
      <c r="C1278" s="103">
        <f t="shared" si="182"/>
        <v>3.1</v>
      </c>
      <c r="D1278" s="337">
        <v>0</v>
      </c>
      <c r="E1278" s="87">
        <f>5-1.9</f>
        <v>3.1</v>
      </c>
      <c r="F1278" s="342">
        <v>0</v>
      </c>
      <c r="G1278" s="342">
        <v>0</v>
      </c>
      <c r="H1278" s="342">
        <v>0</v>
      </c>
      <c r="I1278" s="342">
        <v>0</v>
      </c>
    </row>
    <row r="1279" spans="1:9" s="125" customFormat="1" x14ac:dyDescent="0.2">
      <c r="A1279" s="443"/>
      <c r="B1279" s="468" t="s">
        <v>195</v>
      </c>
      <c r="C1279" s="103">
        <f t="shared" si="182"/>
        <v>3.1</v>
      </c>
      <c r="D1279" s="103">
        <v>0</v>
      </c>
      <c r="E1279" s="87">
        <f>5-1.9</f>
        <v>3.1</v>
      </c>
      <c r="F1279" s="103">
        <v>0</v>
      </c>
      <c r="G1279" s="103">
        <v>0</v>
      </c>
      <c r="H1279" s="103">
        <v>0</v>
      </c>
      <c r="I1279" s="103">
        <v>0</v>
      </c>
    </row>
    <row r="1280" spans="1:9" s="344" customFormat="1" x14ac:dyDescent="0.2">
      <c r="A1280" s="494" t="s">
        <v>368</v>
      </c>
      <c r="B1280" s="467" t="s">
        <v>194</v>
      </c>
      <c r="C1280" s="103">
        <f t="shared" si="182"/>
        <v>8.41</v>
      </c>
      <c r="D1280" s="337">
        <v>0</v>
      </c>
      <c r="E1280" s="87">
        <f>12-3.59</f>
        <v>8.41</v>
      </c>
      <c r="F1280" s="342">
        <v>0</v>
      </c>
      <c r="G1280" s="342">
        <v>0</v>
      </c>
      <c r="H1280" s="342">
        <v>0</v>
      </c>
      <c r="I1280" s="342">
        <v>0</v>
      </c>
    </row>
    <row r="1281" spans="1:9" s="125" customFormat="1" x14ac:dyDescent="0.2">
      <c r="A1281" s="443"/>
      <c r="B1281" s="468" t="s">
        <v>195</v>
      </c>
      <c r="C1281" s="103">
        <f t="shared" si="182"/>
        <v>8.41</v>
      </c>
      <c r="D1281" s="103">
        <v>0</v>
      </c>
      <c r="E1281" s="87">
        <f>12-3.59</f>
        <v>8.41</v>
      </c>
      <c r="F1281" s="103">
        <v>0</v>
      </c>
      <c r="G1281" s="103">
        <v>0</v>
      </c>
      <c r="H1281" s="103">
        <v>0</v>
      </c>
      <c r="I1281" s="103">
        <v>0</v>
      </c>
    </row>
    <row r="1282" spans="1:9" s="344" customFormat="1" x14ac:dyDescent="0.2">
      <c r="A1282" s="494" t="s">
        <v>631</v>
      </c>
      <c r="B1282" s="467" t="s">
        <v>194</v>
      </c>
      <c r="C1282" s="103">
        <f t="shared" si="182"/>
        <v>4</v>
      </c>
      <c r="D1282" s="337">
        <v>0</v>
      </c>
      <c r="E1282" s="345">
        <v>4</v>
      </c>
      <c r="F1282" s="342">
        <v>0</v>
      </c>
      <c r="G1282" s="342">
        <v>0</v>
      </c>
      <c r="H1282" s="342">
        <v>0</v>
      </c>
      <c r="I1282" s="342">
        <v>0</v>
      </c>
    </row>
    <row r="1283" spans="1:9" s="125" customFormat="1" x14ac:dyDescent="0.2">
      <c r="A1283" s="443"/>
      <c r="B1283" s="468" t="s">
        <v>195</v>
      </c>
      <c r="C1283" s="103">
        <f t="shared" si="182"/>
        <v>4</v>
      </c>
      <c r="D1283" s="103">
        <v>0</v>
      </c>
      <c r="E1283" s="87">
        <v>4</v>
      </c>
      <c r="F1283" s="103">
        <v>0</v>
      </c>
      <c r="G1283" s="103">
        <v>0</v>
      </c>
      <c r="H1283" s="103">
        <v>0</v>
      </c>
      <c r="I1283" s="103">
        <v>0</v>
      </c>
    </row>
    <row r="1284" spans="1:9" s="161" customFormat="1" x14ac:dyDescent="0.2">
      <c r="A1284" s="168" t="s">
        <v>227</v>
      </c>
      <c r="B1284" s="159" t="s">
        <v>194</v>
      </c>
      <c r="C1284" s="160">
        <f t="shared" si="182"/>
        <v>155</v>
      </c>
      <c r="D1284" s="160">
        <f>D1286+D1290+D1294+D1298+D1304+D1308</f>
        <v>93</v>
      </c>
      <c r="E1284" s="160">
        <f t="shared" ref="E1284:I1285" si="186">E1286+E1290+E1294+E1298+E1304+E1308</f>
        <v>62</v>
      </c>
      <c r="F1284" s="160">
        <f t="shared" si="186"/>
        <v>0</v>
      </c>
      <c r="G1284" s="160">
        <f t="shared" si="186"/>
        <v>0</v>
      </c>
      <c r="H1284" s="160">
        <f t="shared" si="186"/>
        <v>0</v>
      </c>
      <c r="I1284" s="160">
        <f t="shared" si="186"/>
        <v>0</v>
      </c>
    </row>
    <row r="1285" spans="1:9" s="161" customFormat="1" x14ac:dyDescent="0.2">
      <c r="A1285" s="169"/>
      <c r="B1285" s="162" t="s">
        <v>195</v>
      </c>
      <c r="C1285" s="160">
        <f t="shared" si="182"/>
        <v>155</v>
      </c>
      <c r="D1285" s="160">
        <f>D1287+D1291+D1295+D1299+D1305+D1309</f>
        <v>93</v>
      </c>
      <c r="E1285" s="160">
        <f t="shared" si="186"/>
        <v>62</v>
      </c>
      <c r="F1285" s="160">
        <f t="shared" si="186"/>
        <v>0</v>
      </c>
      <c r="G1285" s="160">
        <f t="shared" si="186"/>
        <v>0</v>
      </c>
      <c r="H1285" s="160">
        <f t="shared" si="186"/>
        <v>0</v>
      </c>
      <c r="I1285" s="160">
        <f t="shared" si="186"/>
        <v>0</v>
      </c>
    </row>
    <row r="1286" spans="1:9" s="161" customFormat="1" x14ac:dyDescent="0.2">
      <c r="A1286" s="191" t="s">
        <v>273</v>
      </c>
      <c r="B1286" s="159" t="s">
        <v>194</v>
      </c>
      <c r="C1286" s="160">
        <f>C1287</f>
        <v>0</v>
      </c>
      <c r="D1286" s="160">
        <f>D1287</f>
        <v>0</v>
      </c>
      <c r="E1286" s="160">
        <f>E1288</f>
        <v>0</v>
      </c>
      <c r="F1286" s="160">
        <f>F1287</f>
        <v>0</v>
      </c>
      <c r="G1286" s="160">
        <f>G1287</f>
        <v>0</v>
      </c>
      <c r="H1286" s="160">
        <f>H1287</f>
        <v>0</v>
      </c>
      <c r="I1286" s="160">
        <f>I1287</f>
        <v>0</v>
      </c>
    </row>
    <row r="1287" spans="1:9" s="161" customFormat="1" x14ac:dyDescent="0.2">
      <c r="A1287" s="181"/>
      <c r="B1287" s="162" t="s">
        <v>195</v>
      </c>
      <c r="C1287" s="160">
        <f>D1287+E1287+F1287+G1287+H1287+I1287</f>
        <v>0</v>
      </c>
      <c r="D1287" s="160">
        <v>0</v>
      </c>
      <c r="E1287" s="160">
        <f>E1289</f>
        <v>0</v>
      </c>
      <c r="F1287" s="160">
        <v>0</v>
      </c>
      <c r="G1287" s="160">
        <v>0</v>
      </c>
      <c r="H1287" s="160">
        <v>0</v>
      </c>
      <c r="I1287" s="160">
        <v>0</v>
      </c>
    </row>
    <row r="1288" spans="1:9" s="439" customFormat="1" ht="25.5" x14ac:dyDescent="0.2">
      <c r="A1288" s="435" t="s">
        <v>118</v>
      </c>
      <c r="B1288" s="436" t="s">
        <v>194</v>
      </c>
      <c r="C1288" s="437">
        <f>C1289</f>
        <v>737.8</v>
      </c>
      <c r="D1288" s="437">
        <v>737.8</v>
      </c>
      <c r="E1288" s="529">
        <v>0</v>
      </c>
      <c r="F1288" s="437">
        <v>0</v>
      </c>
      <c r="G1288" s="437">
        <v>0</v>
      </c>
      <c r="H1288" s="437">
        <v>0</v>
      </c>
      <c r="I1288" s="437">
        <v>0</v>
      </c>
    </row>
    <row r="1289" spans="1:9" s="439" customFormat="1" x14ac:dyDescent="0.2">
      <c r="A1289" s="530"/>
      <c r="B1289" s="531" t="s">
        <v>195</v>
      </c>
      <c r="C1289" s="437">
        <f>D1289+E1289+F1289+G1289+H1289+I1289</f>
        <v>737.8</v>
      </c>
      <c r="D1289" s="437">
        <v>737.8</v>
      </c>
      <c r="E1289" s="529">
        <v>0</v>
      </c>
      <c r="F1289" s="437">
        <v>0</v>
      </c>
      <c r="G1289" s="437">
        <v>0</v>
      </c>
      <c r="H1289" s="437">
        <v>0</v>
      </c>
      <c r="I1289" s="437">
        <v>0</v>
      </c>
    </row>
    <row r="1290" spans="1:9" s="334" customFormat="1" x14ac:dyDescent="0.2">
      <c r="A1290" s="501" t="s">
        <v>336</v>
      </c>
      <c r="B1290" s="377" t="s">
        <v>194</v>
      </c>
      <c r="C1290" s="333">
        <f t="shared" si="182"/>
        <v>7</v>
      </c>
      <c r="D1290" s="333">
        <f>D1292</f>
        <v>0</v>
      </c>
      <c r="E1290" s="333">
        <f t="shared" ref="E1290:I1291" si="187">E1292</f>
        <v>7</v>
      </c>
      <c r="F1290" s="333">
        <f t="shared" si="187"/>
        <v>0</v>
      </c>
      <c r="G1290" s="333">
        <f t="shared" si="187"/>
        <v>0</v>
      </c>
      <c r="H1290" s="333">
        <f t="shared" si="187"/>
        <v>0</v>
      </c>
      <c r="I1290" s="333">
        <f t="shared" si="187"/>
        <v>0</v>
      </c>
    </row>
    <row r="1291" spans="1:9" s="161" customFormat="1" x14ac:dyDescent="0.2">
      <c r="A1291" s="181"/>
      <c r="B1291" s="162" t="s">
        <v>195</v>
      </c>
      <c r="C1291" s="160">
        <f t="shared" si="182"/>
        <v>7</v>
      </c>
      <c r="D1291" s="160">
        <f>D1293</f>
        <v>0</v>
      </c>
      <c r="E1291" s="160">
        <f t="shared" si="187"/>
        <v>7</v>
      </c>
      <c r="F1291" s="160">
        <f t="shared" si="187"/>
        <v>0</v>
      </c>
      <c r="G1291" s="160">
        <f t="shared" si="187"/>
        <v>0</v>
      </c>
      <c r="H1291" s="160">
        <f t="shared" si="187"/>
        <v>0</v>
      </c>
      <c r="I1291" s="160">
        <f t="shared" si="187"/>
        <v>0</v>
      </c>
    </row>
    <row r="1292" spans="1:9" s="190" customFormat="1" x14ac:dyDescent="0.2">
      <c r="A1292" s="469" t="s">
        <v>637</v>
      </c>
      <c r="B1292" s="467" t="s">
        <v>194</v>
      </c>
      <c r="C1292" s="104">
        <f>D1292+E1292+F1292+G1292+H1292+I1292</f>
        <v>7</v>
      </c>
      <c r="D1292" s="104">
        <v>0</v>
      </c>
      <c r="E1292" s="104">
        <v>7</v>
      </c>
      <c r="F1292" s="104">
        <v>0</v>
      </c>
      <c r="G1292" s="104">
        <v>0</v>
      </c>
      <c r="H1292" s="104">
        <v>0</v>
      </c>
      <c r="I1292" s="104">
        <v>0</v>
      </c>
    </row>
    <row r="1293" spans="1:9" s="190" customFormat="1" x14ac:dyDescent="0.2">
      <c r="A1293" s="443"/>
      <c r="B1293" s="468" t="s">
        <v>195</v>
      </c>
      <c r="C1293" s="104">
        <f>D1293+E1293+F1293+G1293+H1293+I1293</f>
        <v>7</v>
      </c>
      <c r="D1293" s="104">
        <v>0</v>
      </c>
      <c r="E1293" s="104">
        <v>7</v>
      </c>
      <c r="F1293" s="104">
        <v>0</v>
      </c>
      <c r="G1293" s="104">
        <v>0</v>
      </c>
      <c r="H1293" s="104">
        <v>0</v>
      </c>
      <c r="I1293" s="104">
        <v>0</v>
      </c>
    </row>
    <row r="1294" spans="1:9" s="334" customFormat="1" x14ac:dyDescent="0.2">
      <c r="A1294" s="331" t="s">
        <v>280</v>
      </c>
      <c r="B1294" s="377" t="s">
        <v>194</v>
      </c>
      <c r="C1294" s="333">
        <f t="shared" si="182"/>
        <v>50</v>
      </c>
      <c r="D1294" s="333">
        <f>D1296</f>
        <v>0</v>
      </c>
      <c r="E1294" s="333">
        <f t="shared" ref="E1294:I1295" si="188">E1296</f>
        <v>50</v>
      </c>
      <c r="F1294" s="333">
        <f t="shared" si="188"/>
        <v>0</v>
      </c>
      <c r="G1294" s="333">
        <f t="shared" si="188"/>
        <v>0</v>
      </c>
      <c r="H1294" s="333">
        <f t="shared" si="188"/>
        <v>0</v>
      </c>
      <c r="I1294" s="333">
        <f t="shared" si="188"/>
        <v>0</v>
      </c>
    </row>
    <row r="1295" spans="1:9" s="161" customFormat="1" x14ac:dyDescent="0.2">
      <c r="A1295" s="181"/>
      <c r="B1295" s="162" t="s">
        <v>195</v>
      </c>
      <c r="C1295" s="160">
        <f t="shared" si="182"/>
        <v>50</v>
      </c>
      <c r="D1295" s="160">
        <f>D1297</f>
        <v>0</v>
      </c>
      <c r="E1295" s="160">
        <f t="shared" si="188"/>
        <v>50</v>
      </c>
      <c r="F1295" s="160">
        <f t="shared" si="188"/>
        <v>0</v>
      </c>
      <c r="G1295" s="160">
        <f t="shared" si="188"/>
        <v>0</v>
      </c>
      <c r="H1295" s="160">
        <f t="shared" si="188"/>
        <v>0</v>
      </c>
      <c r="I1295" s="160">
        <f t="shared" si="188"/>
        <v>0</v>
      </c>
    </row>
    <row r="1296" spans="1:9" s="344" customFormat="1" x14ac:dyDescent="0.2">
      <c r="A1296" s="366" t="s">
        <v>350</v>
      </c>
      <c r="B1296" s="341" t="s">
        <v>194</v>
      </c>
      <c r="C1296" s="342">
        <f t="shared" si="182"/>
        <v>50</v>
      </c>
      <c r="D1296" s="342">
        <v>0</v>
      </c>
      <c r="E1296" s="342">
        <v>50</v>
      </c>
      <c r="F1296" s="342">
        <v>0</v>
      </c>
      <c r="G1296" s="342">
        <v>0</v>
      </c>
      <c r="H1296" s="342">
        <v>0</v>
      </c>
      <c r="I1296" s="342">
        <v>0</v>
      </c>
    </row>
    <row r="1297" spans="1:9" s="190" customFormat="1" x14ac:dyDescent="0.2">
      <c r="A1297" s="128"/>
      <c r="B1297" s="106" t="s">
        <v>195</v>
      </c>
      <c r="C1297" s="104">
        <f t="shared" si="182"/>
        <v>50</v>
      </c>
      <c r="D1297" s="104">
        <v>0</v>
      </c>
      <c r="E1297" s="104">
        <v>50</v>
      </c>
      <c r="F1297" s="104">
        <v>0</v>
      </c>
      <c r="G1297" s="104">
        <v>0</v>
      </c>
      <c r="H1297" s="104">
        <v>0</v>
      </c>
      <c r="I1297" s="104">
        <v>0</v>
      </c>
    </row>
    <row r="1298" spans="1:9" s="208" customFormat="1" x14ac:dyDescent="0.2">
      <c r="A1298" s="118" t="s">
        <v>638</v>
      </c>
      <c r="B1298" s="164" t="s">
        <v>194</v>
      </c>
      <c r="C1298" s="165">
        <f t="shared" si="182"/>
        <v>93</v>
      </c>
      <c r="D1298" s="165">
        <f t="shared" ref="D1298:I1299" si="189">D1300+D1302</f>
        <v>93</v>
      </c>
      <c r="E1298" s="165">
        <f t="shared" si="189"/>
        <v>0</v>
      </c>
      <c r="F1298" s="165">
        <f t="shared" si="189"/>
        <v>0</v>
      </c>
      <c r="G1298" s="165">
        <f t="shared" si="189"/>
        <v>0</v>
      </c>
      <c r="H1298" s="165">
        <f t="shared" si="189"/>
        <v>0</v>
      </c>
      <c r="I1298" s="165">
        <f t="shared" si="189"/>
        <v>0</v>
      </c>
    </row>
    <row r="1299" spans="1:9" s="208" customFormat="1" x14ac:dyDescent="0.2">
      <c r="A1299" s="166"/>
      <c r="B1299" s="167" t="s">
        <v>195</v>
      </c>
      <c r="C1299" s="165">
        <f t="shared" si="182"/>
        <v>93</v>
      </c>
      <c r="D1299" s="165">
        <f t="shared" si="189"/>
        <v>93</v>
      </c>
      <c r="E1299" s="165">
        <f t="shared" si="189"/>
        <v>0</v>
      </c>
      <c r="F1299" s="165">
        <f t="shared" si="189"/>
        <v>0</v>
      </c>
      <c r="G1299" s="165">
        <f t="shared" si="189"/>
        <v>0</v>
      </c>
      <c r="H1299" s="165">
        <f t="shared" si="189"/>
        <v>0</v>
      </c>
      <c r="I1299" s="165">
        <f t="shared" si="189"/>
        <v>0</v>
      </c>
    </row>
    <row r="1300" spans="1:9" s="352" customFormat="1" ht="25.5" x14ac:dyDescent="0.2">
      <c r="A1300" s="349" t="s">
        <v>393</v>
      </c>
      <c r="B1300" s="350" t="s">
        <v>194</v>
      </c>
      <c r="C1300" s="345">
        <f t="shared" si="182"/>
        <v>87</v>
      </c>
      <c r="D1300" s="345">
        <v>87</v>
      </c>
      <c r="E1300" s="345">
        <v>0</v>
      </c>
      <c r="F1300" s="345">
        <v>0</v>
      </c>
      <c r="G1300" s="345">
        <v>0</v>
      </c>
      <c r="H1300" s="345">
        <v>0</v>
      </c>
      <c r="I1300" s="345">
        <v>0</v>
      </c>
    </row>
    <row r="1301" spans="1:9" s="209" customFormat="1" x14ac:dyDescent="0.2">
      <c r="A1301" s="11"/>
      <c r="B1301" s="29" t="s">
        <v>195</v>
      </c>
      <c r="C1301" s="87">
        <f t="shared" si="182"/>
        <v>87</v>
      </c>
      <c r="D1301" s="87">
        <v>87</v>
      </c>
      <c r="E1301" s="87">
        <v>0</v>
      </c>
      <c r="F1301" s="87">
        <v>0</v>
      </c>
      <c r="G1301" s="87">
        <v>0</v>
      </c>
      <c r="H1301" s="87">
        <v>0</v>
      </c>
      <c r="I1301" s="87">
        <v>0</v>
      </c>
    </row>
    <row r="1302" spans="1:9" s="352" customFormat="1" ht="25.5" x14ac:dyDescent="0.2">
      <c r="A1302" s="349" t="s">
        <v>394</v>
      </c>
      <c r="B1302" s="350" t="s">
        <v>194</v>
      </c>
      <c r="C1302" s="345">
        <f t="shared" si="182"/>
        <v>6</v>
      </c>
      <c r="D1302" s="345">
        <v>6</v>
      </c>
      <c r="E1302" s="345">
        <v>0</v>
      </c>
      <c r="F1302" s="345">
        <v>0</v>
      </c>
      <c r="G1302" s="345">
        <v>0</v>
      </c>
      <c r="H1302" s="345">
        <v>0</v>
      </c>
      <c r="I1302" s="345">
        <v>0</v>
      </c>
    </row>
    <row r="1303" spans="1:9" s="209" customFormat="1" x14ac:dyDescent="0.2">
      <c r="A1303" s="11"/>
      <c r="B1303" s="29" t="s">
        <v>195</v>
      </c>
      <c r="C1303" s="87">
        <f t="shared" si="182"/>
        <v>6</v>
      </c>
      <c r="D1303" s="87">
        <v>6</v>
      </c>
      <c r="E1303" s="87">
        <v>0</v>
      </c>
      <c r="F1303" s="87">
        <v>0</v>
      </c>
      <c r="G1303" s="87">
        <v>0</v>
      </c>
      <c r="H1303" s="87">
        <v>0</v>
      </c>
      <c r="I1303" s="87">
        <v>0</v>
      </c>
    </row>
    <row r="1304" spans="1:9" s="208" customFormat="1" x14ac:dyDescent="0.2">
      <c r="A1304" s="118" t="s">
        <v>639</v>
      </c>
      <c r="B1304" s="164" t="s">
        <v>194</v>
      </c>
      <c r="C1304" s="165">
        <f t="shared" ref="C1304:C1311" si="190">D1304+E1304+F1304+G1304+H1304+I1304</f>
        <v>0</v>
      </c>
      <c r="D1304" s="165">
        <v>0</v>
      </c>
      <c r="E1304" s="165">
        <f>E1306</f>
        <v>0</v>
      </c>
      <c r="F1304" s="165">
        <v>0</v>
      </c>
      <c r="G1304" s="165">
        <v>0</v>
      </c>
      <c r="H1304" s="165">
        <v>0</v>
      </c>
      <c r="I1304" s="165">
        <v>0</v>
      </c>
    </row>
    <row r="1305" spans="1:9" s="208" customFormat="1" x14ac:dyDescent="0.2">
      <c r="A1305" s="166"/>
      <c r="B1305" s="167" t="s">
        <v>195</v>
      </c>
      <c r="C1305" s="165">
        <f t="shared" si="190"/>
        <v>0</v>
      </c>
      <c r="D1305" s="165">
        <v>0</v>
      </c>
      <c r="E1305" s="165">
        <f>E1307</f>
        <v>0</v>
      </c>
      <c r="F1305" s="165">
        <v>0</v>
      </c>
      <c r="G1305" s="165">
        <v>0</v>
      </c>
      <c r="H1305" s="165">
        <v>0</v>
      </c>
      <c r="I1305" s="165">
        <v>0</v>
      </c>
    </row>
    <row r="1306" spans="1:9" s="352" customFormat="1" x14ac:dyDescent="0.2">
      <c r="A1306" s="416" t="s">
        <v>429</v>
      </c>
      <c r="B1306" s="350" t="s">
        <v>194</v>
      </c>
      <c r="C1306" s="345">
        <f t="shared" si="190"/>
        <v>49</v>
      </c>
      <c r="D1306" s="345">
        <v>49</v>
      </c>
      <c r="E1306" s="345">
        <v>0</v>
      </c>
      <c r="F1306" s="345">
        <v>0</v>
      </c>
      <c r="G1306" s="345">
        <v>0</v>
      </c>
      <c r="H1306" s="345">
        <v>0</v>
      </c>
      <c r="I1306" s="345">
        <v>0</v>
      </c>
    </row>
    <row r="1307" spans="1:9" s="209" customFormat="1" x14ac:dyDescent="0.2">
      <c r="A1307" s="11"/>
      <c r="B1307" s="29" t="s">
        <v>195</v>
      </c>
      <c r="C1307" s="87">
        <f t="shared" si="190"/>
        <v>49</v>
      </c>
      <c r="D1307" s="87">
        <v>49</v>
      </c>
      <c r="E1307" s="87">
        <v>0</v>
      </c>
      <c r="F1307" s="87">
        <v>0</v>
      </c>
      <c r="G1307" s="87">
        <v>0</v>
      </c>
      <c r="H1307" s="87">
        <v>0</v>
      </c>
      <c r="I1307" s="87">
        <v>0</v>
      </c>
    </row>
    <row r="1308" spans="1:9" s="208" customFormat="1" x14ac:dyDescent="0.2">
      <c r="A1308" s="64" t="s">
        <v>883</v>
      </c>
      <c r="B1308" s="71" t="s">
        <v>194</v>
      </c>
      <c r="C1308" s="165">
        <f t="shared" si="190"/>
        <v>5</v>
      </c>
      <c r="D1308" s="165">
        <f>D1310</f>
        <v>0</v>
      </c>
      <c r="E1308" s="165">
        <f t="shared" ref="E1308:I1309" si="191">E1310</f>
        <v>5</v>
      </c>
      <c r="F1308" s="165">
        <f t="shared" si="191"/>
        <v>0</v>
      </c>
      <c r="G1308" s="165">
        <f t="shared" si="191"/>
        <v>0</v>
      </c>
      <c r="H1308" s="165">
        <f t="shared" si="191"/>
        <v>0</v>
      </c>
      <c r="I1308" s="165">
        <f t="shared" si="191"/>
        <v>0</v>
      </c>
    </row>
    <row r="1309" spans="1:9" s="208" customFormat="1" x14ac:dyDescent="0.2">
      <c r="A1309" s="69"/>
      <c r="B1309" s="70" t="s">
        <v>195</v>
      </c>
      <c r="C1309" s="165">
        <f t="shared" si="190"/>
        <v>5</v>
      </c>
      <c r="D1309" s="165">
        <f>D1311</f>
        <v>0</v>
      </c>
      <c r="E1309" s="165">
        <f t="shared" si="191"/>
        <v>5</v>
      </c>
      <c r="F1309" s="165">
        <f t="shared" si="191"/>
        <v>0</v>
      </c>
      <c r="G1309" s="165">
        <f t="shared" si="191"/>
        <v>0</v>
      </c>
      <c r="H1309" s="165">
        <f t="shared" si="191"/>
        <v>0</v>
      </c>
      <c r="I1309" s="165">
        <f>I1311</f>
        <v>0</v>
      </c>
    </row>
    <row r="1310" spans="1:9" s="250" customFormat="1" x14ac:dyDescent="0.2">
      <c r="A1310" s="65" t="s">
        <v>882</v>
      </c>
      <c r="B1310" s="71" t="s">
        <v>194</v>
      </c>
      <c r="C1310" s="72">
        <f t="shared" si="190"/>
        <v>5</v>
      </c>
      <c r="D1310" s="72">
        <v>0</v>
      </c>
      <c r="E1310" s="72">
        <v>5</v>
      </c>
      <c r="F1310" s="72">
        <v>0</v>
      </c>
      <c r="G1310" s="72">
        <v>0</v>
      </c>
      <c r="H1310" s="72">
        <v>0</v>
      </c>
      <c r="I1310" s="72">
        <v>0</v>
      </c>
    </row>
    <row r="1311" spans="1:9" s="250" customFormat="1" x14ac:dyDescent="0.2">
      <c r="A1311" s="69"/>
      <c r="B1311" s="70" t="s">
        <v>195</v>
      </c>
      <c r="C1311" s="72">
        <f t="shared" si="190"/>
        <v>5</v>
      </c>
      <c r="D1311" s="72">
        <v>0</v>
      </c>
      <c r="E1311" s="72">
        <v>5</v>
      </c>
      <c r="F1311" s="72">
        <v>0</v>
      </c>
      <c r="G1311" s="72">
        <v>0</v>
      </c>
      <c r="H1311" s="72">
        <v>0</v>
      </c>
      <c r="I1311" s="72">
        <v>0</v>
      </c>
    </row>
    <row r="1312" spans="1:9" x14ac:dyDescent="0.2">
      <c r="A1312" s="640" t="s">
        <v>244</v>
      </c>
      <c r="B1312" s="641"/>
      <c r="C1312" s="641"/>
      <c r="D1312" s="641"/>
      <c r="E1312" s="641"/>
      <c r="F1312" s="641"/>
      <c r="G1312" s="641"/>
      <c r="H1312" s="641"/>
      <c r="I1312" s="642"/>
    </row>
    <row r="1313" spans="1:9" x14ac:dyDescent="0.2">
      <c r="A1313" s="99" t="s">
        <v>197</v>
      </c>
      <c r="B1313" s="226" t="s">
        <v>194</v>
      </c>
      <c r="C1313" s="58">
        <f t="shared" ref="C1313:C1318" si="192">D1313+E1313+F1313+G1313+H1313+I1313</f>
        <v>2578.3999999999996</v>
      </c>
      <c r="D1313" s="58">
        <f>D1315</f>
        <v>1487.7</v>
      </c>
      <c r="E1313" s="58">
        <f>E1314</f>
        <v>958</v>
      </c>
      <c r="F1313" s="58">
        <f t="shared" ref="F1313:I1316" si="193">F1315</f>
        <v>0</v>
      </c>
      <c r="G1313" s="58">
        <f t="shared" si="193"/>
        <v>0</v>
      </c>
      <c r="H1313" s="58">
        <f t="shared" si="193"/>
        <v>0</v>
      </c>
      <c r="I1313" s="58" t="str">
        <f t="shared" si="193"/>
        <v>132,7</v>
      </c>
    </row>
    <row r="1314" spans="1:9" x14ac:dyDescent="0.2">
      <c r="A1314" s="24" t="s">
        <v>222</v>
      </c>
      <c r="B1314" s="227" t="s">
        <v>195</v>
      </c>
      <c r="C1314" s="58">
        <f t="shared" si="192"/>
        <v>2578.3999999999996</v>
      </c>
      <c r="D1314" s="58">
        <f>D1316</f>
        <v>1487.7</v>
      </c>
      <c r="E1314" s="58">
        <f>E1316</f>
        <v>958</v>
      </c>
      <c r="F1314" s="58">
        <f t="shared" si="193"/>
        <v>0</v>
      </c>
      <c r="G1314" s="58">
        <f t="shared" si="193"/>
        <v>0</v>
      </c>
      <c r="H1314" s="58">
        <f t="shared" si="193"/>
        <v>0</v>
      </c>
      <c r="I1314" s="58" t="str">
        <f t="shared" si="193"/>
        <v>132,7</v>
      </c>
    </row>
    <row r="1315" spans="1:9" x14ac:dyDescent="0.2">
      <c r="A1315" s="64" t="s">
        <v>250</v>
      </c>
      <c r="B1315" s="226" t="s">
        <v>194</v>
      </c>
      <c r="C1315" s="58">
        <f t="shared" si="192"/>
        <v>2578.3999999999996</v>
      </c>
      <c r="D1315" s="58">
        <f>D1317+D1321</f>
        <v>1487.7</v>
      </c>
      <c r="E1315" s="58">
        <f>E1317+E1321</f>
        <v>958</v>
      </c>
      <c r="F1315" s="58">
        <f t="shared" si="193"/>
        <v>0</v>
      </c>
      <c r="G1315" s="58">
        <f t="shared" si="193"/>
        <v>0</v>
      </c>
      <c r="H1315" s="58">
        <f t="shared" si="193"/>
        <v>0</v>
      </c>
      <c r="I1315" s="58" t="str">
        <f t="shared" si="193"/>
        <v>132,7</v>
      </c>
    </row>
    <row r="1316" spans="1:9" x14ac:dyDescent="0.2">
      <c r="A1316" s="24" t="s">
        <v>232</v>
      </c>
      <c r="B1316" s="227" t="s">
        <v>195</v>
      </c>
      <c r="C1316" s="58">
        <f t="shared" si="192"/>
        <v>2578.3999999999996</v>
      </c>
      <c r="D1316" s="58">
        <f>D1318+D1322</f>
        <v>1487.7</v>
      </c>
      <c r="E1316" s="58">
        <f>E1318+E1322</f>
        <v>958</v>
      </c>
      <c r="F1316" s="58">
        <f t="shared" si="193"/>
        <v>0</v>
      </c>
      <c r="G1316" s="58">
        <f t="shared" si="193"/>
        <v>0</v>
      </c>
      <c r="H1316" s="58">
        <f t="shared" si="193"/>
        <v>0</v>
      </c>
      <c r="I1316" s="58" t="str">
        <f t="shared" si="193"/>
        <v>132,7</v>
      </c>
    </row>
    <row r="1317" spans="1:9" s="152" customFormat="1" x14ac:dyDescent="0.2">
      <c r="A1317" s="306" t="s">
        <v>215</v>
      </c>
      <c r="B1317" s="270" t="s">
        <v>194</v>
      </c>
      <c r="C1317" s="249">
        <f t="shared" si="192"/>
        <v>151.69999999999999</v>
      </c>
      <c r="D1317" s="249">
        <f t="shared" ref="D1317:I1318" si="194">D1319</f>
        <v>19</v>
      </c>
      <c r="E1317" s="249">
        <f t="shared" si="194"/>
        <v>0</v>
      </c>
      <c r="F1317" s="249">
        <f t="shared" si="194"/>
        <v>0</v>
      </c>
      <c r="G1317" s="249">
        <f t="shared" si="194"/>
        <v>0</v>
      </c>
      <c r="H1317" s="249">
        <f t="shared" si="194"/>
        <v>0</v>
      </c>
      <c r="I1317" s="249" t="str">
        <f t="shared" si="194"/>
        <v>132,7</v>
      </c>
    </row>
    <row r="1318" spans="1:9" s="152" customFormat="1" x14ac:dyDescent="0.2">
      <c r="A1318" s="307" t="s">
        <v>216</v>
      </c>
      <c r="B1318" s="271" t="s">
        <v>195</v>
      </c>
      <c r="C1318" s="249">
        <f t="shared" si="192"/>
        <v>151.69999999999999</v>
      </c>
      <c r="D1318" s="249">
        <f t="shared" si="194"/>
        <v>19</v>
      </c>
      <c r="E1318" s="249">
        <f t="shared" si="194"/>
        <v>0</v>
      </c>
      <c r="F1318" s="249">
        <f t="shared" si="194"/>
        <v>0</v>
      </c>
      <c r="G1318" s="249">
        <f t="shared" si="194"/>
        <v>0</v>
      </c>
      <c r="H1318" s="249">
        <f t="shared" si="194"/>
        <v>0</v>
      </c>
      <c r="I1318" s="249" t="str">
        <f t="shared" si="194"/>
        <v>132,7</v>
      </c>
    </row>
    <row r="1319" spans="1:9" s="152" customFormat="1" x14ac:dyDescent="0.2">
      <c r="A1319" s="308" t="s">
        <v>271</v>
      </c>
      <c r="B1319" s="270" t="s">
        <v>194</v>
      </c>
      <c r="C1319" s="249" t="str">
        <f>C1320</f>
        <v>151,7</v>
      </c>
      <c r="D1319" s="249">
        <f>D1320</f>
        <v>19</v>
      </c>
      <c r="E1319" s="249">
        <v>0</v>
      </c>
      <c r="F1319" s="249">
        <v>0</v>
      </c>
      <c r="G1319" s="249">
        <v>0</v>
      </c>
      <c r="H1319" s="249">
        <v>0</v>
      </c>
      <c r="I1319" s="249" t="str">
        <f>I1320</f>
        <v>132,7</v>
      </c>
    </row>
    <row r="1320" spans="1:9" s="152" customFormat="1" x14ac:dyDescent="0.2">
      <c r="A1320" s="307" t="s">
        <v>272</v>
      </c>
      <c r="B1320" s="271" t="s">
        <v>195</v>
      </c>
      <c r="C1320" s="249" t="s">
        <v>170</v>
      </c>
      <c r="D1320" s="249">
        <v>19</v>
      </c>
      <c r="E1320" s="249">
        <v>0</v>
      </c>
      <c r="F1320" s="249">
        <v>0</v>
      </c>
      <c r="G1320" s="249">
        <v>0</v>
      </c>
      <c r="H1320" s="249">
        <v>0</v>
      </c>
      <c r="I1320" s="249" t="s">
        <v>169</v>
      </c>
    </row>
    <row r="1321" spans="1:9" x14ac:dyDescent="0.2">
      <c r="A1321" s="21" t="s">
        <v>257</v>
      </c>
      <c r="B1321" s="8" t="s">
        <v>194</v>
      </c>
      <c r="C1321" s="58">
        <f t="shared" ref="C1321:C1336" si="195">D1321+E1321+F1321+G1321+H1321+I1321</f>
        <v>2426.6999999999998</v>
      </c>
      <c r="D1321" s="58">
        <f>D1323</f>
        <v>1468.7</v>
      </c>
      <c r="E1321" s="58">
        <f t="shared" ref="E1321:I1322" si="196">E1323</f>
        <v>958</v>
      </c>
      <c r="F1321" s="58">
        <f t="shared" si="196"/>
        <v>0</v>
      </c>
      <c r="G1321" s="58">
        <f t="shared" si="196"/>
        <v>0</v>
      </c>
      <c r="H1321" s="58">
        <f t="shared" si="196"/>
        <v>0</v>
      </c>
      <c r="I1321" s="58">
        <f t="shared" si="196"/>
        <v>0</v>
      </c>
    </row>
    <row r="1322" spans="1:9" x14ac:dyDescent="0.2">
      <c r="A1322" s="18"/>
      <c r="B1322" s="227" t="s">
        <v>195</v>
      </c>
      <c r="C1322" s="58">
        <f t="shared" si="195"/>
        <v>2426.6999999999998</v>
      </c>
      <c r="D1322" s="58">
        <f>D1324</f>
        <v>1468.7</v>
      </c>
      <c r="E1322" s="58">
        <f>E1324</f>
        <v>958</v>
      </c>
      <c r="F1322" s="58">
        <f t="shared" si="196"/>
        <v>0</v>
      </c>
      <c r="G1322" s="58">
        <f t="shared" si="196"/>
        <v>0</v>
      </c>
      <c r="H1322" s="58">
        <f t="shared" si="196"/>
        <v>0</v>
      </c>
      <c r="I1322" s="58">
        <f t="shared" si="196"/>
        <v>0</v>
      </c>
    </row>
    <row r="1323" spans="1:9" x14ac:dyDescent="0.2">
      <c r="A1323" s="34" t="s">
        <v>230</v>
      </c>
      <c r="B1323" s="226" t="s">
        <v>194</v>
      </c>
      <c r="C1323" s="58">
        <f t="shared" si="195"/>
        <v>2426.6999999999998</v>
      </c>
      <c r="D1323" s="58">
        <f t="shared" ref="D1323:I1324" si="197">D1325+D1421+D1441</f>
        <v>1468.7</v>
      </c>
      <c r="E1323" s="58">
        <f t="shared" si="197"/>
        <v>958</v>
      </c>
      <c r="F1323" s="58">
        <f t="shared" si="197"/>
        <v>0</v>
      </c>
      <c r="G1323" s="58">
        <f t="shared" si="197"/>
        <v>0</v>
      </c>
      <c r="H1323" s="58">
        <f t="shared" si="197"/>
        <v>0</v>
      </c>
      <c r="I1323" s="58">
        <f t="shared" si="197"/>
        <v>0</v>
      </c>
    </row>
    <row r="1324" spans="1:9" x14ac:dyDescent="0.2">
      <c r="A1324" s="14"/>
      <c r="B1324" s="227" t="s">
        <v>195</v>
      </c>
      <c r="C1324" s="58">
        <f t="shared" si="195"/>
        <v>2426.6999999999998</v>
      </c>
      <c r="D1324" s="58">
        <f t="shared" si="197"/>
        <v>1468.7</v>
      </c>
      <c r="E1324" s="58">
        <f t="shared" si="197"/>
        <v>958</v>
      </c>
      <c r="F1324" s="58">
        <f t="shared" si="197"/>
        <v>0</v>
      </c>
      <c r="G1324" s="58">
        <f t="shared" si="197"/>
        <v>0</v>
      </c>
      <c r="H1324" s="58">
        <f t="shared" si="197"/>
        <v>0</v>
      </c>
      <c r="I1324" s="58">
        <f t="shared" si="197"/>
        <v>0</v>
      </c>
    </row>
    <row r="1325" spans="1:9" s="116" customFormat="1" x14ac:dyDescent="0.2">
      <c r="A1325" s="170" t="s">
        <v>226</v>
      </c>
      <c r="B1325" s="164" t="s">
        <v>194</v>
      </c>
      <c r="C1325" s="165">
        <f t="shared" si="195"/>
        <v>1152.5</v>
      </c>
      <c r="D1325" s="165">
        <f t="shared" ref="D1325:I1326" si="198">D1327+D1337+D1377+D1387+D1391+D1399+D1417</f>
        <v>562.5</v>
      </c>
      <c r="E1325" s="165">
        <f t="shared" si="198"/>
        <v>590</v>
      </c>
      <c r="F1325" s="165">
        <f t="shared" si="198"/>
        <v>0</v>
      </c>
      <c r="G1325" s="165">
        <f t="shared" si="198"/>
        <v>0</v>
      </c>
      <c r="H1325" s="165">
        <f t="shared" si="198"/>
        <v>0</v>
      </c>
      <c r="I1325" s="165">
        <f t="shared" si="198"/>
        <v>0</v>
      </c>
    </row>
    <row r="1326" spans="1:9" s="116" customFormat="1" x14ac:dyDescent="0.2">
      <c r="A1326" s="166"/>
      <c r="B1326" s="167" t="s">
        <v>195</v>
      </c>
      <c r="C1326" s="165">
        <f t="shared" si="195"/>
        <v>1152.5</v>
      </c>
      <c r="D1326" s="165">
        <f t="shared" si="198"/>
        <v>562.5</v>
      </c>
      <c r="E1326" s="165">
        <f t="shared" si="198"/>
        <v>590</v>
      </c>
      <c r="F1326" s="165">
        <f t="shared" si="198"/>
        <v>0</v>
      </c>
      <c r="G1326" s="165">
        <f t="shared" si="198"/>
        <v>0</v>
      </c>
      <c r="H1326" s="165">
        <f t="shared" si="198"/>
        <v>0</v>
      </c>
      <c r="I1326" s="165">
        <f t="shared" si="198"/>
        <v>0</v>
      </c>
    </row>
    <row r="1327" spans="1:9" s="334" customFormat="1" x14ac:dyDescent="0.2">
      <c r="A1327" s="376" t="s">
        <v>289</v>
      </c>
      <c r="B1327" s="377" t="s">
        <v>194</v>
      </c>
      <c r="C1327" s="333">
        <f t="shared" si="195"/>
        <v>238</v>
      </c>
      <c r="D1327" s="333">
        <f>D1329+D1331+D1333+D1335</f>
        <v>147</v>
      </c>
      <c r="E1327" s="333">
        <f t="shared" ref="E1327:I1328" si="199">E1329+E1331+E1333+E1335</f>
        <v>91</v>
      </c>
      <c r="F1327" s="333">
        <f t="shared" si="199"/>
        <v>0</v>
      </c>
      <c r="G1327" s="333">
        <f t="shared" si="199"/>
        <v>0</v>
      </c>
      <c r="H1327" s="333">
        <f t="shared" si="199"/>
        <v>0</v>
      </c>
      <c r="I1327" s="333">
        <f t="shared" si="199"/>
        <v>0</v>
      </c>
    </row>
    <row r="1328" spans="1:9" s="161" customFormat="1" x14ac:dyDescent="0.2">
      <c r="A1328" s="181"/>
      <c r="B1328" s="162" t="s">
        <v>195</v>
      </c>
      <c r="C1328" s="160">
        <f t="shared" si="195"/>
        <v>238</v>
      </c>
      <c r="D1328" s="333">
        <f>D1330+D1332+D1334+D1336</f>
        <v>147</v>
      </c>
      <c r="E1328" s="333">
        <f t="shared" si="199"/>
        <v>91</v>
      </c>
      <c r="F1328" s="333">
        <f t="shared" si="199"/>
        <v>0</v>
      </c>
      <c r="G1328" s="333">
        <f t="shared" si="199"/>
        <v>0</v>
      </c>
      <c r="H1328" s="333">
        <f t="shared" si="199"/>
        <v>0</v>
      </c>
      <c r="I1328" s="333">
        <f t="shared" si="199"/>
        <v>0</v>
      </c>
    </row>
    <row r="1329" spans="1:9" s="338" customFormat="1" ht="15" x14ac:dyDescent="0.25">
      <c r="A1329" s="370" t="s">
        <v>141</v>
      </c>
      <c r="B1329" s="341" t="s">
        <v>194</v>
      </c>
      <c r="C1329" s="342">
        <f t="shared" si="195"/>
        <v>142</v>
      </c>
      <c r="D1329" s="342">
        <v>142</v>
      </c>
      <c r="E1329" s="347">
        <v>0</v>
      </c>
      <c r="F1329" s="342">
        <f>F1330</f>
        <v>0</v>
      </c>
      <c r="G1329" s="342">
        <f>G1330</f>
        <v>0</v>
      </c>
      <c r="H1329" s="342">
        <f>H1330</f>
        <v>0</v>
      </c>
      <c r="I1329" s="342">
        <f>I1330</f>
        <v>0</v>
      </c>
    </row>
    <row r="1330" spans="1:9" s="125" customFormat="1" x14ac:dyDescent="0.2">
      <c r="A1330" s="11"/>
      <c r="B1330" s="106" t="s">
        <v>195</v>
      </c>
      <c r="C1330" s="104">
        <f t="shared" si="195"/>
        <v>142</v>
      </c>
      <c r="D1330" s="342">
        <v>142</v>
      </c>
      <c r="E1330" s="347">
        <v>0</v>
      </c>
      <c r="F1330" s="104">
        <v>0</v>
      </c>
      <c r="G1330" s="104">
        <v>0</v>
      </c>
      <c r="H1330" s="104">
        <v>0</v>
      </c>
      <c r="I1330" s="104">
        <v>0</v>
      </c>
    </row>
    <row r="1331" spans="1:9" s="338" customFormat="1" ht="15" x14ac:dyDescent="0.25">
      <c r="A1331" s="370" t="s">
        <v>283</v>
      </c>
      <c r="B1331" s="341" t="s">
        <v>194</v>
      </c>
      <c r="C1331" s="342">
        <f t="shared" si="195"/>
        <v>5</v>
      </c>
      <c r="D1331" s="342">
        <v>5</v>
      </c>
      <c r="E1331" s="347">
        <v>0</v>
      </c>
      <c r="F1331" s="342">
        <f>F1332</f>
        <v>0</v>
      </c>
      <c r="G1331" s="342">
        <f>G1332</f>
        <v>0</v>
      </c>
      <c r="H1331" s="342">
        <f>H1332</f>
        <v>0</v>
      </c>
      <c r="I1331" s="342">
        <f>I1332</f>
        <v>0</v>
      </c>
    </row>
    <row r="1332" spans="1:9" s="125" customFormat="1" x14ac:dyDescent="0.2">
      <c r="A1332" s="11"/>
      <c r="B1332" s="106" t="s">
        <v>195</v>
      </c>
      <c r="C1332" s="104">
        <f t="shared" si="195"/>
        <v>5</v>
      </c>
      <c r="D1332" s="342">
        <v>5</v>
      </c>
      <c r="E1332" s="347">
        <v>0</v>
      </c>
      <c r="F1332" s="104">
        <v>0</v>
      </c>
      <c r="G1332" s="104">
        <v>0</v>
      </c>
      <c r="H1332" s="104">
        <v>0</v>
      </c>
      <c r="I1332" s="104">
        <v>0</v>
      </c>
    </row>
    <row r="1333" spans="1:9" s="127" customFormat="1" x14ac:dyDescent="0.2">
      <c r="A1333" s="65" t="s">
        <v>884</v>
      </c>
      <c r="B1333" s="71" t="s">
        <v>194</v>
      </c>
      <c r="C1333" s="104">
        <f t="shared" si="195"/>
        <v>85</v>
      </c>
      <c r="D1333" s="104">
        <v>0</v>
      </c>
      <c r="E1333" s="72">
        <v>85</v>
      </c>
      <c r="F1333" s="104">
        <v>0</v>
      </c>
      <c r="G1333" s="104">
        <v>0</v>
      </c>
      <c r="H1333" s="104">
        <v>0</v>
      </c>
      <c r="I1333" s="104">
        <v>0</v>
      </c>
    </row>
    <row r="1334" spans="1:9" s="127" customFormat="1" x14ac:dyDescent="0.2">
      <c r="A1334" s="11"/>
      <c r="B1334" s="70" t="s">
        <v>195</v>
      </c>
      <c r="C1334" s="104">
        <f t="shared" si="195"/>
        <v>85</v>
      </c>
      <c r="D1334" s="104">
        <v>0</v>
      </c>
      <c r="E1334" s="72">
        <v>85</v>
      </c>
      <c r="F1334" s="104">
        <v>0</v>
      </c>
      <c r="G1334" s="104">
        <v>0</v>
      </c>
      <c r="H1334" s="104">
        <v>0</v>
      </c>
      <c r="I1334" s="104">
        <v>0</v>
      </c>
    </row>
    <row r="1335" spans="1:9" s="127" customFormat="1" x14ac:dyDescent="0.2">
      <c r="A1335" s="65" t="s">
        <v>885</v>
      </c>
      <c r="B1335" s="66" t="s">
        <v>194</v>
      </c>
      <c r="C1335" s="104">
        <f t="shared" si="195"/>
        <v>6</v>
      </c>
      <c r="D1335" s="104">
        <v>0</v>
      </c>
      <c r="E1335" s="72">
        <v>6</v>
      </c>
      <c r="F1335" s="104">
        <v>0</v>
      </c>
      <c r="G1335" s="104">
        <v>0</v>
      </c>
      <c r="H1335" s="104">
        <v>0</v>
      </c>
      <c r="I1335" s="104">
        <v>0</v>
      </c>
    </row>
    <row r="1336" spans="1:9" s="127" customFormat="1" x14ac:dyDescent="0.2">
      <c r="A1336" s="11"/>
      <c r="B1336" s="66" t="s">
        <v>195</v>
      </c>
      <c r="C1336" s="104">
        <f t="shared" si="195"/>
        <v>6</v>
      </c>
      <c r="D1336" s="104">
        <v>0</v>
      </c>
      <c r="E1336" s="72">
        <v>6</v>
      </c>
      <c r="F1336" s="104">
        <v>0</v>
      </c>
      <c r="G1336" s="104">
        <v>0</v>
      </c>
      <c r="H1336" s="104">
        <v>0</v>
      </c>
      <c r="I1336" s="104">
        <v>0</v>
      </c>
    </row>
    <row r="1337" spans="1:9" s="161" customFormat="1" x14ac:dyDescent="0.2">
      <c r="A1337" s="182" t="s">
        <v>360</v>
      </c>
      <c r="B1337" s="159" t="s">
        <v>194</v>
      </c>
      <c r="C1337" s="160">
        <f>C1338</f>
        <v>209</v>
      </c>
      <c r="D1337" s="160">
        <f>D1339+D1341+D1343+D1345+D1347+D1349+D1351+D1353+D1355+D1357+D1359+D1361+D1363+D1365+D1367+D1369+D1371+D1373+D1375</f>
        <v>32</v>
      </c>
      <c r="E1337" s="160">
        <f t="shared" ref="E1337:I1338" si="200">E1339+E1341+E1343+E1345+E1347+E1349+E1351+E1353+E1355+E1357+E1359+E1361+E1363+E1365+E1367+E1369+E1371+E1373+E1375</f>
        <v>177</v>
      </c>
      <c r="F1337" s="160">
        <f t="shared" si="200"/>
        <v>0</v>
      </c>
      <c r="G1337" s="160">
        <f t="shared" si="200"/>
        <v>0</v>
      </c>
      <c r="H1337" s="160">
        <f t="shared" si="200"/>
        <v>0</v>
      </c>
      <c r="I1337" s="160">
        <f t="shared" si="200"/>
        <v>0</v>
      </c>
    </row>
    <row r="1338" spans="1:9" s="161" customFormat="1" x14ac:dyDescent="0.2">
      <c r="A1338" s="169"/>
      <c r="B1338" s="162" t="s">
        <v>195</v>
      </c>
      <c r="C1338" s="160">
        <f>D1338+E1338+F1338+G1338+H1338+I1338</f>
        <v>209</v>
      </c>
      <c r="D1338" s="160">
        <f>D1340+D1342+D1344+D1346+D1348+D1350+D1352+D1354+D1356+D1358+D1360+D1362+D1364+D1366+D1368+D1370+D1372+D1374+D1376</f>
        <v>32</v>
      </c>
      <c r="E1338" s="160">
        <f t="shared" si="200"/>
        <v>177</v>
      </c>
      <c r="F1338" s="160">
        <f t="shared" si="200"/>
        <v>0</v>
      </c>
      <c r="G1338" s="160">
        <f t="shared" si="200"/>
        <v>0</v>
      </c>
      <c r="H1338" s="160">
        <f t="shared" si="200"/>
        <v>0</v>
      </c>
      <c r="I1338" s="160">
        <f t="shared" si="200"/>
        <v>0</v>
      </c>
    </row>
    <row r="1339" spans="1:9" s="338" customFormat="1" ht="15" x14ac:dyDescent="0.25">
      <c r="A1339" s="370" t="s">
        <v>104</v>
      </c>
      <c r="B1339" s="350" t="s">
        <v>194</v>
      </c>
      <c r="C1339" s="345">
        <f>C1340</f>
        <v>20</v>
      </c>
      <c r="D1339" s="345">
        <v>20</v>
      </c>
      <c r="E1339" s="347">
        <v>0</v>
      </c>
      <c r="F1339" s="345">
        <v>0</v>
      </c>
      <c r="G1339" s="345">
        <v>0</v>
      </c>
      <c r="H1339" s="345">
        <v>0</v>
      </c>
      <c r="I1339" s="345">
        <v>0</v>
      </c>
    </row>
    <row r="1340" spans="1:9" s="125" customFormat="1" x14ac:dyDescent="0.2">
      <c r="A1340" s="11"/>
      <c r="B1340" s="29" t="s">
        <v>195</v>
      </c>
      <c r="C1340" s="87">
        <f>D1340+E1340+F1340+G1340+H1340+I1340</f>
        <v>20</v>
      </c>
      <c r="D1340" s="87">
        <v>20</v>
      </c>
      <c r="E1340" s="58">
        <v>0</v>
      </c>
      <c r="F1340" s="87">
        <v>0</v>
      </c>
      <c r="G1340" s="87">
        <v>0</v>
      </c>
      <c r="H1340" s="87">
        <v>0</v>
      </c>
      <c r="I1340" s="87">
        <v>0</v>
      </c>
    </row>
    <row r="1341" spans="1:9" s="338" customFormat="1" ht="15" x14ac:dyDescent="0.25">
      <c r="A1341" s="370" t="s">
        <v>487</v>
      </c>
      <c r="B1341" s="350" t="s">
        <v>194</v>
      </c>
      <c r="C1341" s="345">
        <f>C1342</f>
        <v>6</v>
      </c>
      <c r="D1341" s="345">
        <v>6</v>
      </c>
      <c r="E1341" s="347">
        <f>E1342</f>
        <v>0</v>
      </c>
      <c r="F1341" s="345">
        <v>0</v>
      </c>
      <c r="G1341" s="345">
        <v>0</v>
      </c>
      <c r="H1341" s="345">
        <v>0</v>
      </c>
      <c r="I1341" s="345">
        <v>0</v>
      </c>
    </row>
    <row r="1342" spans="1:9" s="125" customFormat="1" x14ac:dyDescent="0.2">
      <c r="A1342" s="11"/>
      <c r="B1342" s="29" t="s">
        <v>195</v>
      </c>
      <c r="C1342" s="87">
        <f>D1342+E1342+F1342+G1342+H1342+I1342</f>
        <v>6</v>
      </c>
      <c r="D1342" s="87">
        <v>6</v>
      </c>
      <c r="E1342" s="58">
        <v>0</v>
      </c>
      <c r="F1342" s="87">
        <v>0</v>
      </c>
      <c r="G1342" s="87">
        <v>0</v>
      </c>
      <c r="H1342" s="87">
        <v>0</v>
      </c>
      <c r="I1342" s="87">
        <v>0</v>
      </c>
    </row>
    <row r="1343" spans="1:9" s="338" customFormat="1" ht="15" x14ac:dyDescent="0.25">
      <c r="A1343" s="370" t="s">
        <v>105</v>
      </c>
      <c r="B1343" s="350" t="s">
        <v>194</v>
      </c>
      <c r="C1343" s="345">
        <f>C1344</f>
        <v>6</v>
      </c>
      <c r="D1343" s="345">
        <v>6</v>
      </c>
      <c r="E1343" s="347">
        <v>0</v>
      </c>
      <c r="F1343" s="345">
        <v>0</v>
      </c>
      <c r="G1343" s="345">
        <v>0</v>
      </c>
      <c r="H1343" s="345">
        <v>0</v>
      </c>
      <c r="I1343" s="345">
        <v>0</v>
      </c>
    </row>
    <row r="1344" spans="1:9" s="125" customFormat="1" x14ac:dyDescent="0.2">
      <c r="A1344" s="11"/>
      <c r="B1344" s="29" t="s">
        <v>195</v>
      </c>
      <c r="C1344" s="87">
        <f>D1344+E1344+F1344+G1344+H1344+I1344</f>
        <v>6</v>
      </c>
      <c r="D1344" s="87">
        <v>6</v>
      </c>
      <c r="E1344" s="58">
        <v>0</v>
      </c>
      <c r="F1344" s="87">
        <v>0</v>
      </c>
      <c r="G1344" s="87">
        <v>0</v>
      </c>
      <c r="H1344" s="87">
        <v>0</v>
      </c>
      <c r="I1344" s="87">
        <v>0</v>
      </c>
    </row>
    <row r="1345" spans="1:9" s="127" customFormat="1" x14ac:dyDescent="0.2">
      <c r="A1345" s="65" t="s">
        <v>101</v>
      </c>
      <c r="B1345" s="66" t="s">
        <v>194</v>
      </c>
      <c r="C1345" s="87">
        <f t="shared" ref="C1345:C1408" si="201">D1345+E1345+F1345+G1345+H1345+I1345</f>
        <v>11.4</v>
      </c>
      <c r="D1345" s="87">
        <v>0</v>
      </c>
      <c r="E1345" s="72">
        <v>11.4</v>
      </c>
      <c r="F1345" s="87">
        <v>0</v>
      </c>
      <c r="G1345" s="87">
        <v>0</v>
      </c>
      <c r="H1345" s="87">
        <v>0</v>
      </c>
      <c r="I1345" s="87">
        <v>0</v>
      </c>
    </row>
    <row r="1346" spans="1:9" s="127" customFormat="1" x14ac:dyDescent="0.2">
      <c r="A1346" s="11"/>
      <c r="B1346" s="66" t="s">
        <v>195</v>
      </c>
      <c r="C1346" s="87">
        <f t="shared" si="201"/>
        <v>11.4</v>
      </c>
      <c r="D1346" s="87">
        <v>0</v>
      </c>
      <c r="E1346" s="72">
        <v>11.4</v>
      </c>
      <c r="F1346" s="87">
        <v>0</v>
      </c>
      <c r="G1346" s="87">
        <v>0</v>
      </c>
      <c r="H1346" s="87">
        <v>0</v>
      </c>
      <c r="I1346" s="87">
        <v>0</v>
      </c>
    </row>
    <row r="1347" spans="1:9" s="127" customFormat="1" x14ac:dyDescent="0.2">
      <c r="A1347" s="65" t="s">
        <v>890</v>
      </c>
      <c r="B1347" s="71" t="s">
        <v>194</v>
      </c>
      <c r="C1347" s="87">
        <f t="shared" si="201"/>
        <v>16</v>
      </c>
      <c r="D1347" s="87">
        <v>0</v>
      </c>
      <c r="E1347" s="72">
        <v>16</v>
      </c>
      <c r="F1347" s="87">
        <v>0</v>
      </c>
      <c r="G1347" s="87">
        <v>0</v>
      </c>
      <c r="H1347" s="87">
        <v>0</v>
      </c>
      <c r="I1347" s="87">
        <v>0</v>
      </c>
    </row>
    <row r="1348" spans="1:9" s="127" customFormat="1" x14ac:dyDescent="0.2">
      <c r="A1348" s="11"/>
      <c r="B1348" s="70" t="s">
        <v>195</v>
      </c>
      <c r="C1348" s="87">
        <f t="shared" si="201"/>
        <v>16</v>
      </c>
      <c r="D1348" s="87">
        <v>0</v>
      </c>
      <c r="E1348" s="72">
        <v>16</v>
      </c>
      <c r="F1348" s="87">
        <v>0</v>
      </c>
      <c r="G1348" s="87">
        <v>0</v>
      </c>
      <c r="H1348" s="87">
        <v>0</v>
      </c>
      <c r="I1348" s="87">
        <v>0</v>
      </c>
    </row>
    <row r="1349" spans="1:9" s="127" customFormat="1" x14ac:dyDescent="0.2">
      <c r="A1349" s="65" t="s">
        <v>891</v>
      </c>
      <c r="B1349" s="71" t="s">
        <v>194</v>
      </c>
      <c r="C1349" s="87">
        <f t="shared" si="201"/>
        <v>6.9</v>
      </c>
      <c r="D1349" s="87">
        <v>0</v>
      </c>
      <c r="E1349" s="72">
        <v>6.9</v>
      </c>
      <c r="F1349" s="87">
        <v>0</v>
      </c>
      <c r="G1349" s="87">
        <v>0</v>
      </c>
      <c r="H1349" s="87">
        <v>0</v>
      </c>
      <c r="I1349" s="87">
        <v>0</v>
      </c>
    </row>
    <row r="1350" spans="1:9" s="127" customFormat="1" x14ac:dyDescent="0.2">
      <c r="A1350" s="11"/>
      <c r="B1350" s="70" t="s">
        <v>195</v>
      </c>
      <c r="C1350" s="87">
        <f t="shared" si="201"/>
        <v>6.9</v>
      </c>
      <c r="D1350" s="87">
        <v>0</v>
      </c>
      <c r="E1350" s="72">
        <v>6.9</v>
      </c>
      <c r="F1350" s="87">
        <v>0</v>
      </c>
      <c r="G1350" s="87">
        <v>0</v>
      </c>
      <c r="H1350" s="87">
        <v>0</v>
      </c>
      <c r="I1350" s="87">
        <v>0</v>
      </c>
    </row>
    <row r="1351" spans="1:9" s="127" customFormat="1" x14ac:dyDescent="0.2">
      <c r="A1351" s="65" t="s">
        <v>892</v>
      </c>
      <c r="B1351" s="66" t="s">
        <v>194</v>
      </c>
      <c r="C1351" s="87">
        <f t="shared" si="201"/>
        <v>4</v>
      </c>
      <c r="D1351" s="87">
        <v>0</v>
      </c>
      <c r="E1351" s="72">
        <v>4</v>
      </c>
      <c r="F1351" s="87">
        <v>0</v>
      </c>
      <c r="G1351" s="87">
        <v>0</v>
      </c>
      <c r="H1351" s="87">
        <v>0</v>
      </c>
      <c r="I1351" s="87">
        <v>0</v>
      </c>
    </row>
    <row r="1352" spans="1:9" s="127" customFormat="1" x14ac:dyDescent="0.2">
      <c r="A1352" s="11"/>
      <c r="B1352" s="66" t="s">
        <v>195</v>
      </c>
      <c r="C1352" s="87">
        <f t="shared" si="201"/>
        <v>4</v>
      </c>
      <c r="D1352" s="87">
        <v>0</v>
      </c>
      <c r="E1352" s="72">
        <v>4</v>
      </c>
      <c r="F1352" s="87">
        <v>0</v>
      </c>
      <c r="G1352" s="87">
        <v>0</v>
      </c>
      <c r="H1352" s="87">
        <v>0</v>
      </c>
      <c r="I1352" s="87">
        <v>0</v>
      </c>
    </row>
    <row r="1353" spans="1:9" s="127" customFormat="1" x14ac:dyDescent="0.2">
      <c r="A1353" s="65" t="s">
        <v>893</v>
      </c>
      <c r="B1353" s="71" t="s">
        <v>194</v>
      </c>
      <c r="C1353" s="87">
        <f t="shared" si="201"/>
        <v>3.9</v>
      </c>
      <c r="D1353" s="87">
        <v>0</v>
      </c>
      <c r="E1353" s="72">
        <v>3.9</v>
      </c>
      <c r="F1353" s="87">
        <v>0</v>
      </c>
      <c r="G1353" s="87">
        <v>0</v>
      </c>
      <c r="H1353" s="87">
        <v>0</v>
      </c>
      <c r="I1353" s="87">
        <v>0</v>
      </c>
    </row>
    <row r="1354" spans="1:9" s="127" customFormat="1" x14ac:dyDescent="0.2">
      <c r="A1354" s="11"/>
      <c r="B1354" s="70" t="s">
        <v>195</v>
      </c>
      <c r="C1354" s="87">
        <f t="shared" si="201"/>
        <v>3.9</v>
      </c>
      <c r="D1354" s="87">
        <v>0</v>
      </c>
      <c r="E1354" s="72">
        <v>3.9</v>
      </c>
      <c r="F1354" s="87">
        <v>0</v>
      </c>
      <c r="G1354" s="87">
        <v>0</v>
      </c>
      <c r="H1354" s="87">
        <v>0</v>
      </c>
      <c r="I1354" s="87">
        <v>0</v>
      </c>
    </row>
    <row r="1355" spans="1:9" s="127" customFormat="1" x14ac:dyDescent="0.2">
      <c r="A1355" s="65" t="s">
        <v>894</v>
      </c>
      <c r="B1355" s="71" t="s">
        <v>194</v>
      </c>
      <c r="C1355" s="87">
        <f t="shared" si="201"/>
        <v>13.8</v>
      </c>
      <c r="D1355" s="87">
        <v>0</v>
      </c>
      <c r="E1355" s="72">
        <v>13.8</v>
      </c>
      <c r="F1355" s="87">
        <v>0</v>
      </c>
      <c r="G1355" s="87">
        <v>0</v>
      </c>
      <c r="H1355" s="87">
        <v>0</v>
      </c>
      <c r="I1355" s="87">
        <v>0</v>
      </c>
    </row>
    <row r="1356" spans="1:9" s="127" customFormat="1" x14ac:dyDescent="0.2">
      <c r="A1356" s="11"/>
      <c r="B1356" s="70" t="s">
        <v>195</v>
      </c>
      <c r="C1356" s="87">
        <f t="shared" si="201"/>
        <v>13.8</v>
      </c>
      <c r="D1356" s="87">
        <v>0</v>
      </c>
      <c r="E1356" s="72">
        <v>13.8</v>
      </c>
      <c r="F1356" s="87">
        <v>0</v>
      </c>
      <c r="G1356" s="87">
        <v>0</v>
      </c>
      <c r="H1356" s="87">
        <v>0</v>
      </c>
      <c r="I1356" s="87">
        <v>0</v>
      </c>
    </row>
    <row r="1357" spans="1:9" s="127" customFormat="1" x14ac:dyDescent="0.2">
      <c r="A1357" s="65" t="s">
        <v>895</v>
      </c>
      <c r="B1357" s="71" t="s">
        <v>194</v>
      </c>
      <c r="C1357" s="87">
        <f t="shared" si="201"/>
        <v>5.5</v>
      </c>
      <c r="D1357" s="87">
        <v>0</v>
      </c>
      <c r="E1357" s="72">
        <v>5.5</v>
      </c>
      <c r="F1357" s="87">
        <v>0</v>
      </c>
      <c r="G1357" s="87">
        <v>0</v>
      </c>
      <c r="H1357" s="87">
        <v>0</v>
      </c>
      <c r="I1357" s="87">
        <v>0</v>
      </c>
    </row>
    <row r="1358" spans="1:9" s="127" customFormat="1" x14ac:dyDescent="0.2">
      <c r="A1358" s="11"/>
      <c r="B1358" s="70" t="s">
        <v>195</v>
      </c>
      <c r="C1358" s="87">
        <f t="shared" si="201"/>
        <v>5.5</v>
      </c>
      <c r="D1358" s="87">
        <v>0</v>
      </c>
      <c r="E1358" s="72">
        <v>5.5</v>
      </c>
      <c r="F1358" s="87">
        <v>0</v>
      </c>
      <c r="G1358" s="87">
        <v>0</v>
      </c>
      <c r="H1358" s="87">
        <v>0</v>
      </c>
      <c r="I1358" s="87">
        <v>0</v>
      </c>
    </row>
    <row r="1359" spans="1:9" s="127" customFormat="1" x14ac:dyDescent="0.2">
      <c r="A1359" s="65" t="s">
        <v>896</v>
      </c>
      <c r="B1359" s="66" t="s">
        <v>194</v>
      </c>
      <c r="C1359" s="87">
        <f t="shared" si="201"/>
        <v>19.5</v>
      </c>
      <c r="D1359" s="87">
        <v>0</v>
      </c>
      <c r="E1359" s="72">
        <v>19.5</v>
      </c>
      <c r="F1359" s="87">
        <v>0</v>
      </c>
      <c r="G1359" s="87">
        <v>0</v>
      </c>
      <c r="H1359" s="87">
        <v>0</v>
      </c>
      <c r="I1359" s="87">
        <v>0</v>
      </c>
    </row>
    <row r="1360" spans="1:9" s="127" customFormat="1" x14ac:dyDescent="0.2">
      <c r="A1360" s="11"/>
      <c r="B1360" s="66" t="s">
        <v>195</v>
      </c>
      <c r="C1360" s="87">
        <f t="shared" si="201"/>
        <v>19.5</v>
      </c>
      <c r="D1360" s="87">
        <v>0</v>
      </c>
      <c r="E1360" s="72">
        <v>19.5</v>
      </c>
      <c r="F1360" s="87">
        <v>0</v>
      </c>
      <c r="G1360" s="87">
        <v>0</v>
      </c>
      <c r="H1360" s="87">
        <v>0</v>
      </c>
      <c r="I1360" s="87">
        <v>0</v>
      </c>
    </row>
    <row r="1361" spans="1:9" s="127" customFormat="1" x14ac:dyDescent="0.2">
      <c r="A1361" s="65" t="s">
        <v>499</v>
      </c>
      <c r="B1361" s="71" t="s">
        <v>194</v>
      </c>
      <c r="C1361" s="87">
        <f t="shared" si="201"/>
        <v>20</v>
      </c>
      <c r="D1361" s="87">
        <v>0</v>
      </c>
      <c r="E1361" s="72">
        <v>20</v>
      </c>
      <c r="F1361" s="87">
        <v>0</v>
      </c>
      <c r="G1361" s="87">
        <v>0</v>
      </c>
      <c r="H1361" s="87">
        <v>0</v>
      </c>
      <c r="I1361" s="87">
        <v>0</v>
      </c>
    </row>
    <row r="1362" spans="1:9" s="127" customFormat="1" x14ac:dyDescent="0.2">
      <c r="A1362" s="11"/>
      <c r="B1362" s="70" t="s">
        <v>195</v>
      </c>
      <c r="C1362" s="87">
        <f t="shared" si="201"/>
        <v>20</v>
      </c>
      <c r="D1362" s="87">
        <v>0</v>
      </c>
      <c r="E1362" s="72">
        <v>20</v>
      </c>
      <c r="F1362" s="87">
        <v>0</v>
      </c>
      <c r="G1362" s="87">
        <v>0</v>
      </c>
      <c r="H1362" s="87">
        <v>0</v>
      </c>
      <c r="I1362" s="87">
        <v>0</v>
      </c>
    </row>
    <row r="1363" spans="1:9" s="127" customFormat="1" x14ac:dyDescent="0.2">
      <c r="A1363" s="65" t="s">
        <v>875</v>
      </c>
      <c r="B1363" s="71" t="s">
        <v>194</v>
      </c>
      <c r="C1363" s="87">
        <f t="shared" si="201"/>
        <v>13</v>
      </c>
      <c r="D1363" s="87">
        <v>0</v>
      </c>
      <c r="E1363" s="72">
        <v>13</v>
      </c>
      <c r="F1363" s="87">
        <v>0</v>
      </c>
      <c r="G1363" s="87">
        <v>0</v>
      </c>
      <c r="H1363" s="87">
        <v>0</v>
      </c>
      <c r="I1363" s="87">
        <v>0</v>
      </c>
    </row>
    <row r="1364" spans="1:9" s="127" customFormat="1" x14ac:dyDescent="0.2">
      <c r="A1364" s="11"/>
      <c r="B1364" s="70" t="s">
        <v>195</v>
      </c>
      <c r="C1364" s="87">
        <f t="shared" si="201"/>
        <v>13</v>
      </c>
      <c r="D1364" s="87">
        <v>0</v>
      </c>
      <c r="E1364" s="72">
        <v>13</v>
      </c>
      <c r="F1364" s="87">
        <v>0</v>
      </c>
      <c r="G1364" s="87">
        <v>0</v>
      </c>
      <c r="H1364" s="87">
        <v>0</v>
      </c>
      <c r="I1364" s="87">
        <v>0</v>
      </c>
    </row>
    <row r="1365" spans="1:9" s="127" customFormat="1" x14ac:dyDescent="0.2">
      <c r="A1365" s="65" t="s">
        <v>897</v>
      </c>
      <c r="B1365" s="66" t="s">
        <v>194</v>
      </c>
      <c r="C1365" s="87">
        <f t="shared" si="201"/>
        <v>5</v>
      </c>
      <c r="D1365" s="87">
        <v>0</v>
      </c>
      <c r="E1365" s="72">
        <v>5</v>
      </c>
      <c r="F1365" s="87">
        <v>0</v>
      </c>
      <c r="G1365" s="87">
        <v>0</v>
      </c>
      <c r="H1365" s="87">
        <v>0</v>
      </c>
      <c r="I1365" s="87">
        <v>0</v>
      </c>
    </row>
    <row r="1366" spans="1:9" s="127" customFormat="1" x14ac:dyDescent="0.2">
      <c r="A1366" s="11"/>
      <c r="B1366" s="66" t="s">
        <v>195</v>
      </c>
      <c r="C1366" s="87">
        <f t="shared" si="201"/>
        <v>5</v>
      </c>
      <c r="D1366" s="87">
        <v>0</v>
      </c>
      <c r="E1366" s="72">
        <v>5</v>
      </c>
      <c r="F1366" s="87">
        <v>0</v>
      </c>
      <c r="G1366" s="87">
        <v>0</v>
      </c>
      <c r="H1366" s="87">
        <v>0</v>
      </c>
      <c r="I1366" s="87">
        <v>0</v>
      </c>
    </row>
    <row r="1367" spans="1:9" s="127" customFormat="1" x14ac:dyDescent="0.2">
      <c r="A1367" s="65" t="s">
        <v>898</v>
      </c>
      <c r="B1367" s="71" t="s">
        <v>194</v>
      </c>
      <c r="C1367" s="87">
        <f t="shared" si="201"/>
        <v>6</v>
      </c>
      <c r="D1367" s="87">
        <v>0</v>
      </c>
      <c r="E1367" s="72">
        <v>6</v>
      </c>
      <c r="F1367" s="87">
        <v>0</v>
      </c>
      <c r="G1367" s="87">
        <v>0</v>
      </c>
      <c r="H1367" s="87">
        <v>0</v>
      </c>
      <c r="I1367" s="87">
        <v>0</v>
      </c>
    </row>
    <row r="1368" spans="1:9" s="127" customFormat="1" x14ac:dyDescent="0.2">
      <c r="A1368" s="11"/>
      <c r="B1368" s="70" t="s">
        <v>195</v>
      </c>
      <c r="C1368" s="87">
        <f t="shared" si="201"/>
        <v>6</v>
      </c>
      <c r="D1368" s="87">
        <v>0</v>
      </c>
      <c r="E1368" s="72">
        <v>6</v>
      </c>
      <c r="F1368" s="87">
        <v>0</v>
      </c>
      <c r="G1368" s="87">
        <v>0</v>
      </c>
      <c r="H1368" s="87">
        <v>0</v>
      </c>
      <c r="I1368" s="87">
        <v>0</v>
      </c>
    </row>
    <row r="1369" spans="1:9" s="127" customFormat="1" x14ac:dyDescent="0.2">
      <c r="A1369" s="65" t="s">
        <v>899</v>
      </c>
      <c r="B1369" s="66" t="s">
        <v>194</v>
      </c>
      <c r="C1369" s="87">
        <f t="shared" si="201"/>
        <v>11</v>
      </c>
      <c r="D1369" s="87">
        <v>0</v>
      </c>
      <c r="E1369" s="72">
        <v>11</v>
      </c>
      <c r="F1369" s="87">
        <v>0</v>
      </c>
      <c r="G1369" s="87">
        <v>0</v>
      </c>
      <c r="H1369" s="87">
        <v>0</v>
      </c>
      <c r="I1369" s="87">
        <v>0</v>
      </c>
    </row>
    <row r="1370" spans="1:9" s="127" customFormat="1" x14ac:dyDescent="0.2">
      <c r="A1370" s="11"/>
      <c r="B1370" s="66" t="s">
        <v>195</v>
      </c>
      <c r="C1370" s="87">
        <f t="shared" si="201"/>
        <v>11</v>
      </c>
      <c r="D1370" s="87">
        <v>0</v>
      </c>
      <c r="E1370" s="72">
        <v>11</v>
      </c>
      <c r="F1370" s="87">
        <v>0</v>
      </c>
      <c r="G1370" s="87">
        <v>0</v>
      </c>
      <c r="H1370" s="87">
        <v>0</v>
      </c>
      <c r="I1370" s="87">
        <v>0</v>
      </c>
    </row>
    <row r="1371" spans="1:9" s="127" customFormat="1" x14ac:dyDescent="0.2">
      <c r="A1371" s="65" t="s">
        <v>900</v>
      </c>
      <c r="B1371" s="71" t="s">
        <v>194</v>
      </c>
      <c r="C1371" s="87">
        <f t="shared" si="201"/>
        <v>34</v>
      </c>
      <c r="D1371" s="87">
        <v>0</v>
      </c>
      <c r="E1371" s="72">
        <v>34</v>
      </c>
      <c r="F1371" s="87">
        <v>0</v>
      </c>
      <c r="G1371" s="87">
        <v>0</v>
      </c>
      <c r="H1371" s="87">
        <v>0</v>
      </c>
      <c r="I1371" s="87">
        <v>0</v>
      </c>
    </row>
    <row r="1372" spans="1:9" s="127" customFormat="1" x14ac:dyDescent="0.2">
      <c r="A1372" s="11"/>
      <c r="B1372" s="70" t="s">
        <v>195</v>
      </c>
      <c r="C1372" s="87">
        <f t="shared" si="201"/>
        <v>34</v>
      </c>
      <c r="D1372" s="87">
        <v>0</v>
      </c>
      <c r="E1372" s="72">
        <v>34</v>
      </c>
      <c r="F1372" s="87">
        <v>0</v>
      </c>
      <c r="G1372" s="87">
        <v>0</v>
      </c>
      <c r="H1372" s="87">
        <v>0</v>
      </c>
      <c r="I1372" s="87">
        <v>0</v>
      </c>
    </row>
    <row r="1373" spans="1:9" s="127" customFormat="1" x14ac:dyDescent="0.2">
      <c r="A1373" s="65" t="s">
        <v>901</v>
      </c>
      <c r="B1373" s="71" t="s">
        <v>194</v>
      </c>
      <c r="C1373" s="87">
        <f t="shared" si="201"/>
        <v>4</v>
      </c>
      <c r="D1373" s="87">
        <v>0</v>
      </c>
      <c r="E1373" s="72">
        <v>4</v>
      </c>
      <c r="F1373" s="87">
        <v>0</v>
      </c>
      <c r="G1373" s="87">
        <v>0</v>
      </c>
      <c r="H1373" s="87">
        <v>0</v>
      </c>
      <c r="I1373" s="87">
        <v>0</v>
      </c>
    </row>
    <row r="1374" spans="1:9" s="127" customFormat="1" x14ac:dyDescent="0.2">
      <c r="A1374" s="11"/>
      <c r="B1374" s="70" t="s">
        <v>195</v>
      </c>
      <c r="C1374" s="87">
        <f t="shared" si="201"/>
        <v>4</v>
      </c>
      <c r="D1374" s="87">
        <v>0</v>
      </c>
      <c r="E1374" s="72">
        <v>4</v>
      </c>
      <c r="F1374" s="87">
        <v>0</v>
      </c>
      <c r="G1374" s="87">
        <v>0</v>
      </c>
      <c r="H1374" s="87">
        <v>0</v>
      </c>
      <c r="I1374" s="87">
        <v>0</v>
      </c>
    </row>
    <row r="1375" spans="1:9" s="127" customFormat="1" ht="25.5" x14ac:dyDescent="0.2">
      <c r="A1375" s="572" t="s">
        <v>902</v>
      </c>
      <c r="B1375" s="71" t="s">
        <v>194</v>
      </c>
      <c r="C1375" s="87">
        <f t="shared" si="201"/>
        <v>3</v>
      </c>
      <c r="D1375" s="87">
        <v>0</v>
      </c>
      <c r="E1375" s="72">
        <v>3</v>
      </c>
      <c r="F1375" s="87">
        <v>0</v>
      </c>
      <c r="G1375" s="87">
        <v>0</v>
      </c>
      <c r="H1375" s="87">
        <v>0</v>
      </c>
      <c r="I1375" s="87">
        <v>0</v>
      </c>
    </row>
    <row r="1376" spans="1:9" s="127" customFormat="1" x14ac:dyDescent="0.2">
      <c r="A1376" s="11"/>
      <c r="B1376" s="70" t="s">
        <v>195</v>
      </c>
      <c r="C1376" s="87">
        <f t="shared" si="201"/>
        <v>3</v>
      </c>
      <c r="D1376" s="87">
        <v>0</v>
      </c>
      <c r="E1376" s="72">
        <v>3</v>
      </c>
      <c r="F1376" s="87">
        <v>0</v>
      </c>
      <c r="G1376" s="87">
        <v>0</v>
      </c>
      <c r="H1376" s="87">
        <v>0</v>
      </c>
      <c r="I1376" s="87">
        <v>0</v>
      </c>
    </row>
    <row r="1377" spans="1:9" s="161" customFormat="1" x14ac:dyDescent="0.2">
      <c r="A1377" s="168" t="s">
        <v>149</v>
      </c>
      <c r="B1377" s="159" t="s">
        <v>194</v>
      </c>
      <c r="C1377" s="160">
        <f t="shared" si="201"/>
        <v>60</v>
      </c>
      <c r="D1377" s="160">
        <f t="shared" ref="D1377:I1378" si="202">D1379+D1381+D1383+D1385</f>
        <v>20</v>
      </c>
      <c r="E1377" s="160">
        <f t="shared" si="202"/>
        <v>40</v>
      </c>
      <c r="F1377" s="160">
        <f t="shared" si="202"/>
        <v>0</v>
      </c>
      <c r="G1377" s="160">
        <f t="shared" si="202"/>
        <v>0</v>
      </c>
      <c r="H1377" s="160">
        <f t="shared" si="202"/>
        <v>0</v>
      </c>
      <c r="I1377" s="160">
        <f t="shared" si="202"/>
        <v>0</v>
      </c>
    </row>
    <row r="1378" spans="1:9" s="161" customFormat="1" x14ac:dyDescent="0.2">
      <c r="A1378" s="169"/>
      <c r="B1378" s="162" t="s">
        <v>195</v>
      </c>
      <c r="C1378" s="160">
        <f t="shared" si="201"/>
        <v>60</v>
      </c>
      <c r="D1378" s="160">
        <f t="shared" si="202"/>
        <v>20</v>
      </c>
      <c r="E1378" s="160">
        <f t="shared" si="202"/>
        <v>40</v>
      </c>
      <c r="F1378" s="160">
        <f t="shared" si="202"/>
        <v>0</v>
      </c>
      <c r="G1378" s="160">
        <f t="shared" si="202"/>
        <v>0</v>
      </c>
      <c r="H1378" s="160">
        <f t="shared" si="202"/>
        <v>0</v>
      </c>
      <c r="I1378" s="160">
        <f t="shared" si="202"/>
        <v>0</v>
      </c>
    </row>
    <row r="1379" spans="1:9" s="338" customFormat="1" ht="15" x14ac:dyDescent="0.25">
      <c r="A1379" s="386" t="s">
        <v>101</v>
      </c>
      <c r="B1379" s="341" t="s">
        <v>194</v>
      </c>
      <c r="C1379" s="342">
        <f t="shared" si="201"/>
        <v>20</v>
      </c>
      <c r="D1379" s="342">
        <f>D1380</f>
        <v>20</v>
      </c>
      <c r="E1379" s="342">
        <v>0</v>
      </c>
      <c r="F1379" s="342">
        <v>0</v>
      </c>
      <c r="G1379" s="342">
        <v>0</v>
      </c>
      <c r="H1379" s="342">
        <v>0</v>
      </c>
      <c r="I1379" s="342">
        <v>0</v>
      </c>
    </row>
    <row r="1380" spans="1:9" s="125" customFormat="1" x14ac:dyDescent="0.2">
      <c r="A1380" s="140"/>
      <c r="B1380" s="106" t="s">
        <v>195</v>
      </c>
      <c r="C1380" s="104">
        <f t="shared" si="201"/>
        <v>20</v>
      </c>
      <c r="D1380" s="104">
        <v>20</v>
      </c>
      <c r="E1380" s="104">
        <v>0</v>
      </c>
      <c r="F1380" s="104">
        <v>0</v>
      </c>
      <c r="G1380" s="104">
        <v>0</v>
      </c>
      <c r="H1380" s="104">
        <v>0</v>
      </c>
      <c r="I1380" s="104">
        <v>0</v>
      </c>
    </row>
    <row r="1381" spans="1:9" s="127" customFormat="1" ht="15" x14ac:dyDescent="0.25">
      <c r="A1381" s="573" t="s">
        <v>101</v>
      </c>
      <c r="B1381" s="102" t="s">
        <v>194</v>
      </c>
      <c r="C1381" s="104">
        <f t="shared" si="201"/>
        <v>20</v>
      </c>
      <c r="D1381" s="104">
        <v>0</v>
      </c>
      <c r="E1381" s="104">
        <v>20</v>
      </c>
      <c r="F1381" s="104">
        <v>0</v>
      </c>
      <c r="G1381" s="104">
        <v>0</v>
      </c>
      <c r="H1381" s="104">
        <v>0</v>
      </c>
      <c r="I1381" s="104">
        <v>0</v>
      </c>
    </row>
    <row r="1382" spans="1:9" s="125" customFormat="1" x14ac:dyDescent="0.2">
      <c r="A1382" s="140"/>
      <c r="B1382" s="106" t="s">
        <v>195</v>
      </c>
      <c r="C1382" s="104">
        <f t="shared" si="201"/>
        <v>20</v>
      </c>
      <c r="D1382" s="104">
        <v>0</v>
      </c>
      <c r="E1382" s="104">
        <v>20</v>
      </c>
      <c r="F1382" s="104">
        <v>0</v>
      </c>
      <c r="G1382" s="104">
        <v>0</v>
      </c>
      <c r="H1382" s="104">
        <v>0</v>
      </c>
      <c r="I1382" s="104">
        <v>0</v>
      </c>
    </row>
    <row r="1383" spans="1:9" s="338" customFormat="1" ht="15" x14ac:dyDescent="0.25">
      <c r="A1383" s="573" t="s">
        <v>811</v>
      </c>
      <c r="B1383" s="226" t="s">
        <v>194</v>
      </c>
      <c r="C1383" s="104">
        <f t="shared" si="201"/>
        <v>15</v>
      </c>
      <c r="D1383" s="104">
        <v>0</v>
      </c>
      <c r="E1383" s="104">
        <v>15</v>
      </c>
      <c r="F1383" s="104">
        <v>0</v>
      </c>
      <c r="G1383" s="104">
        <v>0</v>
      </c>
      <c r="H1383" s="104">
        <v>0</v>
      </c>
      <c r="I1383" s="104">
        <v>0</v>
      </c>
    </row>
    <row r="1384" spans="1:9" s="125" customFormat="1" x14ac:dyDescent="0.2">
      <c r="A1384" s="11"/>
      <c r="B1384" s="227" t="s">
        <v>195</v>
      </c>
      <c r="C1384" s="104">
        <f t="shared" si="201"/>
        <v>15</v>
      </c>
      <c r="D1384" s="104">
        <v>0</v>
      </c>
      <c r="E1384" s="104">
        <v>15</v>
      </c>
      <c r="F1384" s="104">
        <v>0</v>
      </c>
      <c r="G1384" s="104">
        <v>0</v>
      </c>
      <c r="H1384" s="104">
        <v>0</v>
      </c>
      <c r="I1384" s="104">
        <v>0</v>
      </c>
    </row>
    <row r="1385" spans="1:9" s="338" customFormat="1" x14ac:dyDescent="0.2">
      <c r="A1385" s="99" t="s">
        <v>283</v>
      </c>
      <c r="B1385" s="71" t="s">
        <v>194</v>
      </c>
      <c r="C1385" s="104">
        <f t="shared" si="201"/>
        <v>5</v>
      </c>
      <c r="D1385" s="104">
        <v>0</v>
      </c>
      <c r="E1385" s="104">
        <v>5</v>
      </c>
      <c r="F1385" s="104">
        <v>0</v>
      </c>
      <c r="G1385" s="104">
        <v>0</v>
      </c>
      <c r="H1385" s="104">
        <v>0</v>
      </c>
      <c r="I1385" s="104">
        <v>0</v>
      </c>
    </row>
    <row r="1386" spans="1:9" s="125" customFormat="1" x14ac:dyDescent="0.2">
      <c r="A1386" s="11"/>
      <c r="B1386" s="70" t="s">
        <v>195</v>
      </c>
      <c r="C1386" s="104">
        <f t="shared" si="201"/>
        <v>5</v>
      </c>
      <c r="D1386" s="104">
        <v>0</v>
      </c>
      <c r="E1386" s="104">
        <v>5</v>
      </c>
      <c r="F1386" s="104">
        <v>0</v>
      </c>
      <c r="G1386" s="104">
        <v>0</v>
      </c>
      <c r="H1386" s="104">
        <v>0</v>
      </c>
      <c r="I1386" s="104">
        <v>0</v>
      </c>
    </row>
    <row r="1387" spans="1:9" s="161" customFormat="1" x14ac:dyDescent="0.2">
      <c r="A1387" s="168" t="s">
        <v>150</v>
      </c>
      <c r="B1387" s="159" t="s">
        <v>194</v>
      </c>
      <c r="C1387" s="160">
        <f t="shared" si="201"/>
        <v>36</v>
      </c>
      <c r="D1387" s="160">
        <f t="shared" ref="D1387:I1388" si="203">D1389</f>
        <v>36</v>
      </c>
      <c r="E1387" s="160">
        <f t="shared" si="203"/>
        <v>0</v>
      </c>
      <c r="F1387" s="160">
        <f t="shared" si="203"/>
        <v>0</v>
      </c>
      <c r="G1387" s="160">
        <f t="shared" si="203"/>
        <v>0</v>
      </c>
      <c r="H1387" s="160">
        <f t="shared" si="203"/>
        <v>0</v>
      </c>
      <c r="I1387" s="160">
        <f t="shared" si="203"/>
        <v>0</v>
      </c>
    </row>
    <row r="1388" spans="1:9" s="161" customFormat="1" x14ac:dyDescent="0.2">
      <c r="A1388" s="169"/>
      <c r="B1388" s="162" t="s">
        <v>195</v>
      </c>
      <c r="C1388" s="160">
        <f t="shared" si="201"/>
        <v>36</v>
      </c>
      <c r="D1388" s="160">
        <f t="shared" si="203"/>
        <v>36</v>
      </c>
      <c r="E1388" s="160">
        <f t="shared" si="203"/>
        <v>0</v>
      </c>
      <c r="F1388" s="160">
        <f t="shared" si="203"/>
        <v>0</v>
      </c>
      <c r="G1388" s="160">
        <f t="shared" si="203"/>
        <v>0</v>
      </c>
      <c r="H1388" s="160">
        <f t="shared" si="203"/>
        <v>0</v>
      </c>
      <c r="I1388" s="160">
        <f t="shared" si="203"/>
        <v>0</v>
      </c>
    </row>
    <row r="1389" spans="1:9" s="338" customFormat="1" ht="15" x14ac:dyDescent="0.25">
      <c r="A1389" s="370" t="s">
        <v>103</v>
      </c>
      <c r="B1389" s="341" t="s">
        <v>194</v>
      </c>
      <c r="C1389" s="342">
        <f t="shared" si="201"/>
        <v>36</v>
      </c>
      <c r="D1389" s="342">
        <v>36</v>
      </c>
      <c r="E1389" s="347">
        <f>E1390</f>
        <v>0</v>
      </c>
      <c r="F1389" s="342">
        <v>0</v>
      </c>
      <c r="G1389" s="342">
        <v>0</v>
      </c>
      <c r="H1389" s="342">
        <v>0</v>
      </c>
      <c r="I1389" s="342">
        <v>0</v>
      </c>
    </row>
    <row r="1390" spans="1:9" s="125" customFormat="1" x14ac:dyDescent="0.2">
      <c r="A1390" s="140"/>
      <c r="B1390" s="106" t="s">
        <v>195</v>
      </c>
      <c r="C1390" s="104">
        <f t="shared" si="201"/>
        <v>36</v>
      </c>
      <c r="D1390" s="104">
        <v>36</v>
      </c>
      <c r="E1390" s="58">
        <v>0</v>
      </c>
      <c r="F1390" s="104">
        <v>0</v>
      </c>
      <c r="G1390" s="104">
        <v>0</v>
      </c>
      <c r="H1390" s="104">
        <v>0</v>
      </c>
      <c r="I1390" s="104">
        <v>0</v>
      </c>
    </row>
    <row r="1391" spans="1:9" s="161" customFormat="1" x14ac:dyDescent="0.2">
      <c r="A1391" s="186" t="s">
        <v>151</v>
      </c>
      <c r="B1391" s="164" t="s">
        <v>194</v>
      </c>
      <c r="C1391" s="165">
        <f t="shared" si="201"/>
        <v>198</v>
      </c>
      <c r="D1391" s="165">
        <f>D1393+D1395+D1397</f>
        <v>191</v>
      </c>
      <c r="E1391" s="165">
        <f t="shared" ref="E1391:I1392" si="204">E1393+E1395+E1397</f>
        <v>7</v>
      </c>
      <c r="F1391" s="165">
        <f t="shared" si="204"/>
        <v>0</v>
      </c>
      <c r="G1391" s="165">
        <f t="shared" si="204"/>
        <v>0</v>
      </c>
      <c r="H1391" s="165">
        <f t="shared" si="204"/>
        <v>0</v>
      </c>
      <c r="I1391" s="165">
        <f t="shared" si="204"/>
        <v>0</v>
      </c>
    </row>
    <row r="1392" spans="1:9" s="161" customFormat="1" x14ac:dyDescent="0.2">
      <c r="A1392" s="178"/>
      <c r="B1392" s="167" t="s">
        <v>195</v>
      </c>
      <c r="C1392" s="165">
        <f t="shared" si="201"/>
        <v>198</v>
      </c>
      <c r="D1392" s="165">
        <f>D1394+D1396+D1398</f>
        <v>191</v>
      </c>
      <c r="E1392" s="165">
        <f t="shared" si="204"/>
        <v>7</v>
      </c>
      <c r="F1392" s="165">
        <f t="shared" si="204"/>
        <v>0</v>
      </c>
      <c r="G1392" s="165">
        <f t="shared" si="204"/>
        <v>0</v>
      </c>
      <c r="H1392" s="165">
        <f t="shared" si="204"/>
        <v>0</v>
      </c>
      <c r="I1392" s="165">
        <f t="shared" si="204"/>
        <v>0</v>
      </c>
    </row>
    <row r="1393" spans="1:9" s="344" customFormat="1" x14ac:dyDescent="0.2">
      <c r="A1393" s="373" t="s">
        <v>447</v>
      </c>
      <c r="B1393" s="350" t="s">
        <v>194</v>
      </c>
      <c r="C1393" s="345">
        <f t="shared" si="201"/>
        <v>81</v>
      </c>
      <c r="D1393" s="345">
        <v>81</v>
      </c>
      <c r="E1393" s="345">
        <v>0</v>
      </c>
      <c r="F1393" s="345">
        <v>0</v>
      </c>
      <c r="G1393" s="345">
        <v>0</v>
      </c>
      <c r="H1393" s="345">
        <v>0</v>
      </c>
      <c r="I1393" s="345">
        <v>0</v>
      </c>
    </row>
    <row r="1394" spans="1:9" s="125" customFormat="1" x14ac:dyDescent="0.2">
      <c r="A1394" s="216"/>
      <c r="B1394" s="29" t="s">
        <v>195</v>
      </c>
      <c r="C1394" s="87">
        <f t="shared" si="201"/>
        <v>81</v>
      </c>
      <c r="D1394" s="87">
        <v>81</v>
      </c>
      <c r="E1394" s="87">
        <v>0</v>
      </c>
      <c r="F1394" s="87">
        <v>0</v>
      </c>
      <c r="G1394" s="87">
        <v>0</v>
      </c>
      <c r="H1394" s="87">
        <v>0</v>
      </c>
      <c r="I1394" s="87">
        <v>0</v>
      </c>
    </row>
    <row r="1395" spans="1:9" s="344" customFormat="1" x14ac:dyDescent="0.2">
      <c r="A1395" s="373" t="s">
        <v>448</v>
      </c>
      <c r="B1395" s="350" t="s">
        <v>194</v>
      </c>
      <c r="C1395" s="345">
        <f t="shared" si="201"/>
        <v>110</v>
      </c>
      <c r="D1395" s="345">
        <v>110</v>
      </c>
      <c r="E1395" s="345">
        <v>0</v>
      </c>
      <c r="F1395" s="345">
        <v>0</v>
      </c>
      <c r="G1395" s="345">
        <v>0</v>
      </c>
      <c r="H1395" s="345">
        <v>0</v>
      </c>
      <c r="I1395" s="345">
        <v>0</v>
      </c>
    </row>
    <row r="1396" spans="1:9" s="125" customFormat="1" x14ac:dyDescent="0.2">
      <c r="A1396" s="216"/>
      <c r="B1396" s="29" t="s">
        <v>195</v>
      </c>
      <c r="C1396" s="87">
        <f t="shared" si="201"/>
        <v>110</v>
      </c>
      <c r="D1396" s="87">
        <v>110</v>
      </c>
      <c r="E1396" s="87">
        <v>0</v>
      </c>
      <c r="F1396" s="87">
        <v>0</v>
      </c>
      <c r="G1396" s="87">
        <v>0</v>
      </c>
      <c r="H1396" s="87">
        <v>0</v>
      </c>
      <c r="I1396" s="87">
        <v>0</v>
      </c>
    </row>
    <row r="1397" spans="1:9" s="190" customFormat="1" x14ac:dyDescent="0.2">
      <c r="A1397" s="65" t="s">
        <v>283</v>
      </c>
      <c r="B1397" s="71" t="s">
        <v>194</v>
      </c>
      <c r="C1397" s="87">
        <f t="shared" si="201"/>
        <v>7</v>
      </c>
      <c r="D1397" s="87">
        <v>0</v>
      </c>
      <c r="E1397" s="87">
        <v>7</v>
      </c>
      <c r="F1397" s="87">
        <v>0</v>
      </c>
      <c r="G1397" s="87">
        <v>0</v>
      </c>
      <c r="H1397" s="87">
        <v>0</v>
      </c>
      <c r="I1397" s="87">
        <v>0</v>
      </c>
    </row>
    <row r="1398" spans="1:9" s="190" customFormat="1" x14ac:dyDescent="0.2">
      <c r="A1398" s="11"/>
      <c r="B1398" s="70" t="s">
        <v>195</v>
      </c>
      <c r="C1398" s="87">
        <f t="shared" si="201"/>
        <v>7</v>
      </c>
      <c r="D1398" s="87">
        <v>0</v>
      </c>
      <c r="E1398" s="87">
        <v>7</v>
      </c>
      <c r="F1398" s="87">
        <v>0</v>
      </c>
      <c r="G1398" s="87">
        <v>0</v>
      </c>
      <c r="H1398" s="87">
        <v>0</v>
      </c>
      <c r="I1398" s="87">
        <v>0</v>
      </c>
    </row>
    <row r="1399" spans="1:9" s="190" customFormat="1" x14ac:dyDescent="0.2">
      <c r="A1399" s="95" t="s">
        <v>171</v>
      </c>
      <c r="B1399" s="164" t="s">
        <v>194</v>
      </c>
      <c r="C1399" s="165">
        <f t="shared" si="201"/>
        <v>405</v>
      </c>
      <c r="D1399" s="165">
        <f>D1401+D1403+D1405+D1407+D1409+D1411+D1413+D1415</f>
        <v>130</v>
      </c>
      <c r="E1399" s="165">
        <f t="shared" ref="E1399:I1400" si="205">E1401+E1403+E1405+E1407+E1409+E1411+E1413+E1415</f>
        <v>275</v>
      </c>
      <c r="F1399" s="165">
        <f t="shared" si="205"/>
        <v>0</v>
      </c>
      <c r="G1399" s="165">
        <f t="shared" si="205"/>
        <v>0</v>
      </c>
      <c r="H1399" s="165">
        <f t="shared" si="205"/>
        <v>0</v>
      </c>
      <c r="I1399" s="165">
        <f t="shared" si="205"/>
        <v>0</v>
      </c>
    </row>
    <row r="1400" spans="1:9" s="190" customFormat="1" x14ac:dyDescent="0.2">
      <c r="A1400" s="50"/>
      <c r="B1400" s="167" t="s">
        <v>195</v>
      </c>
      <c r="C1400" s="165">
        <f t="shared" si="201"/>
        <v>405</v>
      </c>
      <c r="D1400" s="165">
        <f>D1402+D1404+D1406+D1408+D1410+D1412+D1414+D1416</f>
        <v>130</v>
      </c>
      <c r="E1400" s="165">
        <f t="shared" si="205"/>
        <v>275</v>
      </c>
      <c r="F1400" s="165">
        <f t="shared" si="205"/>
        <v>0</v>
      </c>
      <c r="G1400" s="165">
        <f t="shared" si="205"/>
        <v>0</v>
      </c>
      <c r="H1400" s="165">
        <f t="shared" si="205"/>
        <v>0</v>
      </c>
      <c r="I1400" s="165">
        <f t="shared" si="205"/>
        <v>0</v>
      </c>
    </row>
    <row r="1401" spans="1:9" s="338" customFormat="1" ht="15" x14ac:dyDescent="0.25">
      <c r="A1401" s="370" t="s">
        <v>167</v>
      </c>
      <c r="B1401" s="350" t="s">
        <v>194</v>
      </c>
      <c r="C1401" s="345">
        <f t="shared" si="201"/>
        <v>100</v>
      </c>
      <c r="D1401" s="345">
        <v>100</v>
      </c>
      <c r="E1401" s="347">
        <v>0</v>
      </c>
      <c r="F1401" s="345">
        <v>0</v>
      </c>
      <c r="G1401" s="345">
        <v>0</v>
      </c>
      <c r="H1401" s="345">
        <v>0</v>
      </c>
      <c r="I1401" s="345">
        <v>0</v>
      </c>
    </row>
    <row r="1402" spans="1:9" s="125" customFormat="1" x14ac:dyDescent="0.2">
      <c r="A1402" s="11"/>
      <c r="B1402" s="29" t="s">
        <v>195</v>
      </c>
      <c r="C1402" s="87">
        <f t="shared" si="201"/>
        <v>100</v>
      </c>
      <c r="D1402" s="87">
        <v>100</v>
      </c>
      <c r="E1402" s="58">
        <v>0</v>
      </c>
      <c r="F1402" s="87">
        <v>0</v>
      </c>
      <c r="G1402" s="87">
        <v>0</v>
      </c>
      <c r="H1402" s="87">
        <v>0</v>
      </c>
      <c r="I1402" s="87">
        <v>0</v>
      </c>
    </row>
    <row r="1403" spans="1:9" s="338" customFormat="1" ht="15" x14ac:dyDescent="0.25">
      <c r="A1403" s="370" t="s">
        <v>168</v>
      </c>
      <c r="B1403" s="350" t="s">
        <v>194</v>
      </c>
      <c r="C1403" s="345">
        <f t="shared" si="201"/>
        <v>30</v>
      </c>
      <c r="D1403" s="345">
        <v>30</v>
      </c>
      <c r="E1403" s="347">
        <v>0</v>
      </c>
      <c r="F1403" s="345">
        <v>0</v>
      </c>
      <c r="G1403" s="345">
        <v>0</v>
      </c>
      <c r="H1403" s="345">
        <v>0</v>
      </c>
      <c r="I1403" s="345">
        <v>0</v>
      </c>
    </row>
    <row r="1404" spans="1:9" s="125" customFormat="1" x14ac:dyDescent="0.2">
      <c r="A1404" s="11"/>
      <c r="B1404" s="29" t="s">
        <v>195</v>
      </c>
      <c r="C1404" s="87">
        <f t="shared" si="201"/>
        <v>30</v>
      </c>
      <c r="D1404" s="87">
        <v>30</v>
      </c>
      <c r="E1404" s="58">
        <v>0</v>
      </c>
      <c r="F1404" s="87">
        <v>0</v>
      </c>
      <c r="G1404" s="87">
        <v>0</v>
      </c>
      <c r="H1404" s="87">
        <v>0</v>
      </c>
      <c r="I1404" s="87">
        <v>0</v>
      </c>
    </row>
    <row r="1405" spans="1:9" s="127" customFormat="1" x14ac:dyDescent="0.2">
      <c r="A1405" s="73" t="s">
        <v>857</v>
      </c>
      <c r="B1405" s="71" t="s">
        <v>194</v>
      </c>
      <c r="C1405" s="87">
        <f t="shared" si="201"/>
        <v>110</v>
      </c>
      <c r="D1405" s="87">
        <v>0</v>
      </c>
      <c r="E1405" s="72">
        <v>110</v>
      </c>
      <c r="F1405" s="87">
        <v>0</v>
      </c>
      <c r="G1405" s="87">
        <v>0</v>
      </c>
      <c r="H1405" s="87">
        <v>0</v>
      </c>
      <c r="I1405" s="87">
        <v>0</v>
      </c>
    </row>
    <row r="1406" spans="1:9" s="127" customFormat="1" x14ac:dyDescent="0.2">
      <c r="A1406" s="69"/>
      <c r="B1406" s="70" t="s">
        <v>195</v>
      </c>
      <c r="C1406" s="87">
        <f t="shared" si="201"/>
        <v>110</v>
      </c>
      <c r="D1406" s="87">
        <v>0</v>
      </c>
      <c r="E1406" s="72">
        <v>110</v>
      </c>
      <c r="F1406" s="87">
        <v>0</v>
      </c>
      <c r="G1406" s="87">
        <v>0</v>
      </c>
      <c r="H1406" s="87">
        <v>0</v>
      </c>
      <c r="I1406" s="87">
        <v>0</v>
      </c>
    </row>
    <row r="1407" spans="1:9" s="127" customFormat="1" x14ac:dyDescent="0.2">
      <c r="A1407" s="73" t="s">
        <v>858</v>
      </c>
      <c r="B1407" s="71" t="s">
        <v>194</v>
      </c>
      <c r="C1407" s="87">
        <f t="shared" si="201"/>
        <v>65</v>
      </c>
      <c r="D1407" s="87">
        <v>0</v>
      </c>
      <c r="E1407" s="72">
        <v>65</v>
      </c>
      <c r="F1407" s="87">
        <v>0</v>
      </c>
      <c r="G1407" s="87">
        <v>0</v>
      </c>
      <c r="H1407" s="87">
        <v>0</v>
      </c>
      <c r="I1407" s="87">
        <v>0</v>
      </c>
    </row>
    <row r="1408" spans="1:9" s="127" customFormat="1" x14ac:dyDescent="0.2">
      <c r="A1408" s="69"/>
      <c r="B1408" s="70" t="s">
        <v>195</v>
      </c>
      <c r="C1408" s="87">
        <f t="shared" si="201"/>
        <v>65</v>
      </c>
      <c r="D1408" s="87">
        <v>0</v>
      </c>
      <c r="E1408" s="72">
        <v>65</v>
      </c>
      <c r="F1408" s="87">
        <v>0</v>
      </c>
      <c r="G1408" s="87">
        <v>0</v>
      </c>
      <c r="H1408" s="87">
        <v>0</v>
      </c>
      <c r="I1408" s="87">
        <v>0</v>
      </c>
    </row>
    <row r="1409" spans="1:9" s="127" customFormat="1" x14ac:dyDescent="0.2">
      <c r="A1409" s="65" t="s">
        <v>886</v>
      </c>
      <c r="B1409" s="66" t="s">
        <v>194</v>
      </c>
      <c r="C1409" s="87">
        <f t="shared" ref="C1409:C1422" si="206">D1409+E1409+F1409+G1409+H1409+I1409</f>
        <v>30</v>
      </c>
      <c r="D1409" s="87">
        <v>0</v>
      </c>
      <c r="E1409" s="72">
        <v>30</v>
      </c>
      <c r="F1409" s="87">
        <v>0</v>
      </c>
      <c r="G1409" s="87">
        <v>0</v>
      </c>
      <c r="H1409" s="87">
        <v>0</v>
      </c>
      <c r="I1409" s="87">
        <v>0</v>
      </c>
    </row>
    <row r="1410" spans="1:9" s="127" customFormat="1" x14ac:dyDescent="0.2">
      <c r="A1410" s="11"/>
      <c r="B1410" s="66" t="s">
        <v>195</v>
      </c>
      <c r="C1410" s="87">
        <f t="shared" si="206"/>
        <v>30</v>
      </c>
      <c r="D1410" s="87">
        <v>0</v>
      </c>
      <c r="E1410" s="72">
        <v>30</v>
      </c>
      <c r="F1410" s="87">
        <v>0</v>
      </c>
      <c r="G1410" s="87">
        <v>0</v>
      </c>
      <c r="H1410" s="87">
        <v>0</v>
      </c>
      <c r="I1410" s="87">
        <v>0</v>
      </c>
    </row>
    <row r="1411" spans="1:9" s="127" customFormat="1" x14ac:dyDescent="0.2">
      <c r="A1411" s="65" t="s">
        <v>887</v>
      </c>
      <c r="B1411" s="71" t="s">
        <v>194</v>
      </c>
      <c r="C1411" s="87">
        <f t="shared" si="206"/>
        <v>24.5</v>
      </c>
      <c r="D1411" s="87">
        <v>0</v>
      </c>
      <c r="E1411" s="72">
        <v>24.5</v>
      </c>
      <c r="F1411" s="87">
        <v>0</v>
      </c>
      <c r="G1411" s="87">
        <v>0</v>
      </c>
      <c r="H1411" s="87">
        <v>0</v>
      </c>
      <c r="I1411" s="87">
        <v>0</v>
      </c>
    </row>
    <row r="1412" spans="1:9" s="127" customFormat="1" x14ac:dyDescent="0.2">
      <c r="A1412" s="69"/>
      <c r="B1412" s="70" t="s">
        <v>195</v>
      </c>
      <c r="C1412" s="87">
        <f t="shared" si="206"/>
        <v>24.5</v>
      </c>
      <c r="D1412" s="87">
        <v>0</v>
      </c>
      <c r="E1412" s="72">
        <v>24.5</v>
      </c>
      <c r="F1412" s="87">
        <v>0</v>
      </c>
      <c r="G1412" s="87">
        <v>0</v>
      </c>
      <c r="H1412" s="87">
        <v>0</v>
      </c>
      <c r="I1412" s="87">
        <v>0</v>
      </c>
    </row>
    <row r="1413" spans="1:9" s="127" customFormat="1" x14ac:dyDescent="0.2">
      <c r="A1413" s="65" t="s">
        <v>888</v>
      </c>
      <c r="B1413" s="71" t="s">
        <v>194</v>
      </c>
      <c r="C1413" s="87">
        <f t="shared" si="206"/>
        <v>14.5</v>
      </c>
      <c r="D1413" s="87">
        <v>0</v>
      </c>
      <c r="E1413" s="72">
        <v>14.5</v>
      </c>
      <c r="F1413" s="87">
        <v>0</v>
      </c>
      <c r="G1413" s="87">
        <v>0</v>
      </c>
      <c r="H1413" s="87">
        <v>0</v>
      </c>
      <c r="I1413" s="87">
        <v>0</v>
      </c>
    </row>
    <row r="1414" spans="1:9" s="127" customFormat="1" x14ac:dyDescent="0.2">
      <c r="A1414" s="69"/>
      <c r="B1414" s="70" t="s">
        <v>195</v>
      </c>
      <c r="C1414" s="87">
        <f t="shared" si="206"/>
        <v>14.5</v>
      </c>
      <c r="D1414" s="87">
        <v>0</v>
      </c>
      <c r="E1414" s="72">
        <v>14.5</v>
      </c>
      <c r="F1414" s="87">
        <v>0</v>
      </c>
      <c r="G1414" s="87">
        <v>0</v>
      </c>
      <c r="H1414" s="87">
        <v>0</v>
      </c>
      <c r="I1414" s="87">
        <v>0</v>
      </c>
    </row>
    <row r="1415" spans="1:9" s="127" customFormat="1" x14ac:dyDescent="0.2">
      <c r="A1415" s="65" t="s">
        <v>889</v>
      </c>
      <c r="B1415" s="71" t="s">
        <v>194</v>
      </c>
      <c r="C1415" s="87">
        <f t="shared" si="206"/>
        <v>31</v>
      </c>
      <c r="D1415" s="87">
        <v>0</v>
      </c>
      <c r="E1415" s="72">
        <v>31</v>
      </c>
      <c r="F1415" s="87">
        <v>0</v>
      </c>
      <c r="G1415" s="87">
        <v>0</v>
      </c>
      <c r="H1415" s="87">
        <v>0</v>
      </c>
      <c r="I1415" s="87">
        <v>0</v>
      </c>
    </row>
    <row r="1416" spans="1:9" s="127" customFormat="1" x14ac:dyDescent="0.2">
      <c r="A1416" s="69"/>
      <c r="B1416" s="70" t="s">
        <v>195</v>
      </c>
      <c r="C1416" s="87">
        <f t="shared" si="206"/>
        <v>31</v>
      </c>
      <c r="D1416" s="87">
        <v>0</v>
      </c>
      <c r="E1416" s="72">
        <v>31</v>
      </c>
      <c r="F1416" s="87">
        <v>0</v>
      </c>
      <c r="G1416" s="87">
        <v>0</v>
      </c>
      <c r="H1416" s="87">
        <v>0</v>
      </c>
      <c r="I1416" s="87">
        <v>0</v>
      </c>
    </row>
    <row r="1417" spans="1:9" s="125" customFormat="1" ht="14.25" x14ac:dyDescent="0.2">
      <c r="A1417" s="309" t="s">
        <v>172</v>
      </c>
      <c r="B1417" s="27" t="s">
        <v>194</v>
      </c>
      <c r="C1417" s="165">
        <f t="shared" si="206"/>
        <v>6.5</v>
      </c>
      <c r="D1417" s="165">
        <f t="shared" ref="D1417:I1418" si="207">D1419</f>
        <v>6.5</v>
      </c>
      <c r="E1417" s="165">
        <f t="shared" si="207"/>
        <v>0</v>
      </c>
      <c r="F1417" s="165">
        <f t="shared" si="207"/>
        <v>0</v>
      </c>
      <c r="G1417" s="165">
        <f t="shared" si="207"/>
        <v>0</v>
      </c>
      <c r="H1417" s="165">
        <f t="shared" si="207"/>
        <v>0</v>
      </c>
      <c r="I1417" s="165">
        <f t="shared" si="207"/>
        <v>0</v>
      </c>
    </row>
    <row r="1418" spans="1:9" s="125" customFormat="1" x14ac:dyDescent="0.2">
      <c r="A1418" s="291"/>
      <c r="B1418" s="29" t="s">
        <v>195</v>
      </c>
      <c r="C1418" s="165">
        <f t="shared" si="206"/>
        <v>6.5</v>
      </c>
      <c r="D1418" s="165">
        <f t="shared" si="207"/>
        <v>6.5</v>
      </c>
      <c r="E1418" s="165">
        <f t="shared" si="207"/>
        <v>0</v>
      </c>
      <c r="F1418" s="165">
        <f t="shared" si="207"/>
        <v>0</v>
      </c>
      <c r="G1418" s="165">
        <f t="shared" si="207"/>
        <v>0</v>
      </c>
      <c r="H1418" s="165">
        <f t="shared" si="207"/>
        <v>0</v>
      </c>
      <c r="I1418" s="165">
        <f t="shared" si="207"/>
        <v>0</v>
      </c>
    </row>
    <row r="1419" spans="1:9" s="338" customFormat="1" ht="15" x14ac:dyDescent="0.25">
      <c r="A1419" s="370" t="s">
        <v>299</v>
      </c>
      <c r="B1419" s="350" t="s">
        <v>194</v>
      </c>
      <c r="C1419" s="345">
        <f t="shared" si="206"/>
        <v>6.5</v>
      </c>
      <c r="D1419" s="345">
        <v>6.5</v>
      </c>
      <c r="E1419" s="347">
        <v>0</v>
      </c>
      <c r="F1419" s="345">
        <v>0</v>
      </c>
      <c r="G1419" s="345">
        <v>0</v>
      </c>
      <c r="H1419" s="345">
        <v>0</v>
      </c>
      <c r="I1419" s="345">
        <v>0</v>
      </c>
    </row>
    <row r="1420" spans="1:9" s="125" customFormat="1" x14ac:dyDescent="0.2">
      <c r="A1420" s="11"/>
      <c r="B1420" s="29" t="s">
        <v>195</v>
      </c>
      <c r="C1420" s="87">
        <f t="shared" si="206"/>
        <v>6.5</v>
      </c>
      <c r="D1420" s="87">
        <v>6.5</v>
      </c>
      <c r="E1420" s="58">
        <v>0</v>
      </c>
      <c r="F1420" s="87">
        <v>0</v>
      </c>
      <c r="G1420" s="87">
        <v>0</v>
      </c>
      <c r="H1420" s="87">
        <v>0</v>
      </c>
      <c r="I1420" s="87">
        <v>0</v>
      </c>
    </row>
    <row r="1421" spans="1:9" s="161" customFormat="1" x14ac:dyDescent="0.2">
      <c r="A1421" s="182" t="s">
        <v>229</v>
      </c>
      <c r="B1421" s="159" t="s">
        <v>194</v>
      </c>
      <c r="C1421" s="160">
        <f t="shared" si="206"/>
        <v>48.6</v>
      </c>
      <c r="D1421" s="183">
        <f>D1423+D1427+D1435</f>
        <v>8</v>
      </c>
      <c r="E1421" s="183">
        <f t="shared" ref="E1421:I1422" si="208">E1423+E1427+E1435</f>
        <v>40.6</v>
      </c>
      <c r="F1421" s="183">
        <f t="shared" si="208"/>
        <v>0</v>
      </c>
      <c r="G1421" s="183">
        <f t="shared" si="208"/>
        <v>0</v>
      </c>
      <c r="H1421" s="183">
        <f t="shared" si="208"/>
        <v>0</v>
      </c>
      <c r="I1421" s="183">
        <f t="shared" si="208"/>
        <v>0</v>
      </c>
    </row>
    <row r="1422" spans="1:9" s="161" customFormat="1" x14ac:dyDescent="0.2">
      <c r="A1422" s="181"/>
      <c r="B1422" s="162" t="s">
        <v>195</v>
      </c>
      <c r="C1422" s="160">
        <f t="shared" si="206"/>
        <v>48.6</v>
      </c>
      <c r="D1422" s="183">
        <f>D1424+D1428+D1436</f>
        <v>8</v>
      </c>
      <c r="E1422" s="183">
        <f t="shared" si="208"/>
        <v>40.6</v>
      </c>
      <c r="F1422" s="183">
        <f t="shared" si="208"/>
        <v>0</v>
      </c>
      <c r="G1422" s="183">
        <f t="shared" si="208"/>
        <v>0</v>
      </c>
      <c r="H1422" s="183">
        <f t="shared" si="208"/>
        <v>0</v>
      </c>
      <c r="I1422" s="183">
        <f t="shared" si="208"/>
        <v>0</v>
      </c>
    </row>
    <row r="1423" spans="1:9" s="161" customFormat="1" x14ac:dyDescent="0.2">
      <c r="A1423" s="256" t="s">
        <v>107</v>
      </c>
      <c r="B1423" s="159" t="s">
        <v>194</v>
      </c>
      <c r="C1423" s="160">
        <f>C1424</f>
        <v>8</v>
      </c>
      <c r="D1423" s="160">
        <f t="shared" ref="D1423:I1424" si="209">D1425</f>
        <v>8</v>
      </c>
      <c r="E1423" s="160">
        <f t="shared" si="209"/>
        <v>0</v>
      </c>
      <c r="F1423" s="160">
        <f t="shared" si="209"/>
        <v>0</v>
      </c>
      <c r="G1423" s="160">
        <f t="shared" si="209"/>
        <v>0</v>
      </c>
      <c r="H1423" s="160">
        <f t="shared" si="209"/>
        <v>0</v>
      </c>
      <c r="I1423" s="160">
        <f t="shared" si="209"/>
        <v>0</v>
      </c>
    </row>
    <row r="1424" spans="1:9" s="161" customFormat="1" x14ac:dyDescent="0.2">
      <c r="A1424" s="50"/>
      <c r="B1424" s="162" t="s">
        <v>195</v>
      </c>
      <c r="C1424" s="160">
        <f>D1424+E1424+F1424+G1424+H1424+I1424</f>
        <v>8</v>
      </c>
      <c r="D1424" s="160">
        <f t="shared" si="209"/>
        <v>8</v>
      </c>
      <c r="E1424" s="160">
        <f t="shared" si="209"/>
        <v>0</v>
      </c>
      <c r="F1424" s="160">
        <f t="shared" si="209"/>
        <v>0</v>
      </c>
      <c r="G1424" s="160">
        <f t="shared" si="209"/>
        <v>0</v>
      </c>
      <c r="H1424" s="160">
        <f t="shared" si="209"/>
        <v>0</v>
      </c>
      <c r="I1424" s="160">
        <f t="shared" si="209"/>
        <v>0</v>
      </c>
    </row>
    <row r="1425" spans="1:9" s="338" customFormat="1" ht="15" x14ac:dyDescent="0.25">
      <c r="A1425" s="386" t="s">
        <v>106</v>
      </c>
      <c r="B1425" s="341" t="s">
        <v>194</v>
      </c>
      <c r="C1425" s="342">
        <f>C1426</f>
        <v>8</v>
      </c>
      <c r="D1425" s="342">
        <v>8</v>
      </c>
      <c r="E1425" s="347">
        <v>0</v>
      </c>
      <c r="F1425" s="342">
        <v>0</v>
      </c>
      <c r="G1425" s="342">
        <v>0</v>
      </c>
      <c r="H1425" s="342">
        <v>0</v>
      </c>
      <c r="I1425" s="342">
        <v>0</v>
      </c>
    </row>
    <row r="1426" spans="1:9" s="125" customFormat="1" x14ac:dyDescent="0.2">
      <c r="A1426" s="11"/>
      <c r="B1426" s="106" t="s">
        <v>195</v>
      </c>
      <c r="C1426" s="104">
        <f t="shared" ref="C1426:C1446" si="210">D1426+E1426+F1426+G1426+H1426+I1426</f>
        <v>8</v>
      </c>
      <c r="D1426" s="104">
        <v>8</v>
      </c>
      <c r="E1426" s="58">
        <v>0</v>
      </c>
      <c r="F1426" s="104">
        <v>0</v>
      </c>
      <c r="G1426" s="104">
        <v>0</v>
      </c>
      <c r="H1426" s="104">
        <v>0</v>
      </c>
      <c r="I1426" s="104">
        <v>0</v>
      </c>
    </row>
    <row r="1427" spans="1:9" s="161" customFormat="1" x14ac:dyDescent="0.2">
      <c r="A1427" s="194" t="s">
        <v>812</v>
      </c>
      <c r="B1427" s="159" t="s">
        <v>194</v>
      </c>
      <c r="C1427" s="160">
        <f t="shared" si="210"/>
        <v>31</v>
      </c>
      <c r="D1427" s="160">
        <f t="shared" ref="D1427:I1428" si="211">D1429+D1431+D1433</f>
        <v>0</v>
      </c>
      <c r="E1427" s="160">
        <f t="shared" si="211"/>
        <v>31</v>
      </c>
      <c r="F1427" s="160">
        <f t="shared" si="211"/>
        <v>0</v>
      </c>
      <c r="G1427" s="160">
        <f t="shared" si="211"/>
        <v>0</v>
      </c>
      <c r="H1427" s="160">
        <f t="shared" si="211"/>
        <v>0</v>
      </c>
      <c r="I1427" s="160">
        <f t="shared" si="211"/>
        <v>0</v>
      </c>
    </row>
    <row r="1428" spans="1:9" s="161" customFormat="1" x14ac:dyDescent="0.2">
      <c r="A1428" s="181"/>
      <c r="B1428" s="162" t="s">
        <v>195</v>
      </c>
      <c r="C1428" s="160">
        <f t="shared" si="210"/>
        <v>31</v>
      </c>
      <c r="D1428" s="160">
        <f t="shared" si="211"/>
        <v>0</v>
      </c>
      <c r="E1428" s="160">
        <f t="shared" si="211"/>
        <v>31</v>
      </c>
      <c r="F1428" s="160">
        <f t="shared" si="211"/>
        <v>0</v>
      </c>
      <c r="G1428" s="160">
        <f t="shared" si="211"/>
        <v>0</v>
      </c>
      <c r="H1428" s="160">
        <f t="shared" si="211"/>
        <v>0</v>
      </c>
      <c r="I1428" s="160">
        <f t="shared" si="211"/>
        <v>0</v>
      </c>
    </row>
    <row r="1429" spans="1:9" s="338" customFormat="1" x14ac:dyDescent="0.2">
      <c r="A1429" s="101" t="s">
        <v>813</v>
      </c>
      <c r="B1429" s="71" t="s">
        <v>194</v>
      </c>
      <c r="C1429" s="98">
        <f t="shared" si="210"/>
        <v>9</v>
      </c>
      <c r="D1429" s="98">
        <v>0</v>
      </c>
      <c r="E1429" s="72">
        <v>9</v>
      </c>
      <c r="F1429" s="98">
        <v>0</v>
      </c>
      <c r="G1429" s="98">
        <v>0</v>
      </c>
      <c r="H1429" s="98">
        <v>0</v>
      </c>
      <c r="I1429" s="98">
        <v>0</v>
      </c>
    </row>
    <row r="1430" spans="1:9" s="125" customFormat="1" x14ac:dyDescent="0.2">
      <c r="A1430" s="11"/>
      <c r="B1430" s="70" t="s">
        <v>195</v>
      </c>
      <c r="C1430" s="98">
        <f t="shared" si="210"/>
        <v>9</v>
      </c>
      <c r="D1430" s="98">
        <v>0</v>
      </c>
      <c r="E1430" s="72">
        <v>9</v>
      </c>
      <c r="F1430" s="98">
        <v>0</v>
      </c>
      <c r="G1430" s="98">
        <v>0</v>
      </c>
      <c r="H1430" s="98">
        <v>0</v>
      </c>
      <c r="I1430" s="98">
        <v>0</v>
      </c>
    </row>
    <row r="1431" spans="1:9" s="338" customFormat="1" x14ac:dyDescent="0.2">
      <c r="A1431" s="101" t="s">
        <v>814</v>
      </c>
      <c r="B1431" s="71" t="s">
        <v>194</v>
      </c>
      <c r="C1431" s="98">
        <f t="shared" si="210"/>
        <v>11</v>
      </c>
      <c r="D1431" s="98">
        <v>0</v>
      </c>
      <c r="E1431" s="72">
        <v>11</v>
      </c>
      <c r="F1431" s="98">
        <v>0</v>
      </c>
      <c r="G1431" s="98">
        <v>0</v>
      </c>
      <c r="H1431" s="98">
        <v>0</v>
      </c>
      <c r="I1431" s="98">
        <v>0</v>
      </c>
    </row>
    <row r="1432" spans="1:9" s="125" customFormat="1" x14ac:dyDescent="0.2">
      <c r="A1432" s="11"/>
      <c r="B1432" s="70" t="s">
        <v>195</v>
      </c>
      <c r="C1432" s="98">
        <f t="shared" si="210"/>
        <v>11</v>
      </c>
      <c r="D1432" s="98">
        <v>0</v>
      </c>
      <c r="E1432" s="72">
        <v>11</v>
      </c>
      <c r="F1432" s="98">
        <v>0</v>
      </c>
      <c r="G1432" s="98">
        <v>0</v>
      </c>
      <c r="H1432" s="98">
        <v>0</v>
      </c>
      <c r="I1432" s="98">
        <v>0</v>
      </c>
    </row>
    <row r="1433" spans="1:9" s="338" customFormat="1" x14ac:dyDescent="0.2">
      <c r="A1433" s="101" t="s">
        <v>815</v>
      </c>
      <c r="B1433" s="71" t="s">
        <v>194</v>
      </c>
      <c r="C1433" s="98">
        <f t="shared" si="210"/>
        <v>11</v>
      </c>
      <c r="D1433" s="98">
        <v>0</v>
      </c>
      <c r="E1433" s="72">
        <v>11</v>
      </c>
      <c r="F1433" s="98">
        <v>0</v>
      </c>
      <c r="G1433" s="98">
        <v>0</v>
      </c>
      <c r="H1433" s="98">
        <v>0</v>
      </c>
      <c r="I1433" s="98">
        <v>0</v>
      </c>
    </row>
    <row r="1434" spans="1:9" s="125" customFormat="1" x14ac:dyDescent="0.2">
      <c r="A1434" s="11"/>
      <c r="B1434" s="70" t="s">
        <v>195</v>
      </c>
      <c r="C1434" s="98">
        <f t="shared" si="210"/>
        <v>11</v>
      </c>
      <c r="D1434" s="98">
        <v>0</v>
      </c>
      <c r="E1434" s="72">
        <v>11</v>
      </c>
      <c r="F1434" s="98">
        <v>0</v>
      </c>
      <c r="G1434" s="98">
        <v>0</v>
      </c>
      <c r="H1434" s="98">
        <v>0</v>
      </c>
      <c r="I1434" s="98">
        <v>0</v>
      </c>
    </row>
    <row r="1435" spans="1:9" s="161" customFormat="1" x14ac:dyDescent="0.2">
      <c r="A1435" s="64" t="s">
        <v>695</v>
      </c>
      <c r="B1435" s="164" t="s">
        <v>194</v>
      </c>
      <c r="C1435" s="160">
        <f t="shared" si="210"/>
        <v>9.6</v>
      </c>
      <c r="D1435" s="160">
        <f>D1437+D1439</f>
        <v>0</v>
      </c>
      <c r="E1435" s="160">
        <f t="shared" ref="E1435:I1436" si="212">E1437+E1439</f>
        <v>9.6</v>
      </c>
      <c r="F1435" s="160">
        <f t="shared" si="212"/>
        <v>0</v>
      </c>
      <c r="G1435" s="160">
        <f t="shared" si="212"/>
        <v>0</v>
      </c>
      <c r="H1435" s="160">
        <f t="shared" si="212"/>
        <v>0</v>
      </c>
      <c r="I1435" s="160">
        <f t="shared" si="212"/>
        <v>0</v>
      </c>
    </row>
    <row r="1436" spans="1:9" s="161" customFormat="1" x14ac:dyDescent="0.2">
      <c r="A1436" s="166"/>
      <c r="B1436" s="167" t="s">
        <v>195</v>
      </c>
      <c r="C1436" s="160">
        <f t="shared" si="210"/>
        <v>9.6</v>
      </c>
      <c r="D1436" s="160">
        <f>D1438+D1440</f>
        <v>0</v>
      </c>
      <c r="E1436" s="160">
        <f t="shared" si="212"/>
        <v>9.6</v>
      </c>
      <c r="F1436" s="160">
        <f t="shared" si="212"/>
        <v>0</v>
      </c>
      <c r="G1436" s="160">
        <f t="shared" si="212"/>
        <v>0</v>
      </c>
      <c r="H1436" s="160">
        <f t="shared" si="212"/>
        <v>0</v>
      </c>
      <c r="I1436" s="160">
        <f t="shared" si="212"/>
        <v>0</v>
      </c>
    </row>
    <row r="1437" spans="1:9" s="338" customFormat="1" x14ac:dyDescent="0.2">
      <c r="A1437" s="65" t="s">
        <v>903</v>
      </c>
      <c r="B1437" s="71" t="s">
        <v>194</v>
      </c>
      <c r="C1437" s="98">
        <f t="shared" si="210"/>
        <v>6</v>
      </c>
      <c r="D1437" s="98">
        <v>0</v>
      </c>
      <c r="E1437" s="72">
        <v>6</v>
      </c>
      <c r="F1437" s="98">
        <v>0</v>
      </c>
      <c r="G1437" s="98">
        <v>0</v>
      </c>
      <c r="H1437" s="98">
        <v>0</v>
      </c>
      <c r="I1437" s="98">
        <v>0</v>
      </c>
    </row>
    <row r="1438" spans="1:9" s="125" customFormat="1" x14ac:dyDescent="0.2">
      <c r="A1438" s="11"/>
      <c r="B1438" s="70" t="s">
        <v>195</v>
      </c>
      <c r="C1438" s="98">
        <f t="shared" si="210"/>
        <v>6</v>
      </c>
      <c r="D1438" s="98">
        <v>0</v>
      </c>
      <c r="E1438" s="72">
        <v>6</v>
      </c>
      <c r="F1438" s="98">
        <v>0</v>
      </c>
      <c r="G1438" s="98">
        <v>0</v>
      </c>
      <c r="H1438" s="98">
        <v>0</v>
      </c>
      <c r="I1438" s="98">
        <v>0</v>
      </c>
    </row>
    <row r="1439" spans="1:9" s="338" customFormat="1" x14ac:dyDescent="0.2">
      <c r="A1439" s="65" t="s">
        <v>904</v>
      </c>
      <c r="B1439" s="66" t="s">
        <v>194</v>
      </c>
      <c r="C1439" s="98">
        <f t="shared" si="210"/>
        <v>3.6</v>
      </c>
      <c r="D1439" s="98">
        <v>0</v>
      </c>
      <c r="E1439" s="72">
        <v>3.6</v>
      </c>
      <c r="F1439" s="98">
        <v>0</v>
      </c>
      <c r="G1439" s="98">
        <v>0</v>
      </c>
      <c r="H1439" s="98">
        <v>0</v>
      </c>
      <c r="I1439" s="98">
        <v>0</v>
      </c>
    </row>
    <row r="1440" spans="1:9" s="125" customFormat="1" x14ac:dyDescent="0.2">
      <c r="A1440" s="11"/>
      <c r="B1440" s="66" t="s">
        <v>195</v>
      </c>
      <c r="C1440" s="98">
        <f t="shared" si="210"/>
        <v>3.6</v>
      </c>
      <c r="D1440" s="98">
        <v>0</v>
      </c>
      <c r="E1440" s="72">
        <v>3.6</v>
      </c>
      <c r="F1440" s="98">
        <v>0</v>
      </c>
      <c r="G1440" s="98">
        <v>0</v>
      </c>
      <c r="H1440" s="98">
        <v>0</v>
      </c>
      <c r="I1440" s="98">
        <v>0</v>
      </c>
    </row>
    <row r="1441" spans="1:9" s="161" customFormat="1" x14ac:dyDescent="0.2">
      <c r="A1441" s="129" t="s">
        <v>231</v>
      </c>
      <c r="B1441" s="159" t="s">
        <v>194</v>
      </c>
      <c r="C1441" s="160">
        <f t="shared" si="210"/>
        <v>1225.5999999999999</v>
      </c>
      <c r="D1441" s="160">
        <f>D1443+D1447+D1451+D1455+D1461</f>
        <v>898.2</v>
      </c>
      <c r="E1441" s="160">
        <f t="shared" ref="E1441:I1442" si="213">E1443+E1447+E1451+E1455+E1461</f>
        <v>327.39999999999998</v>
      </c>
      <c r="F1441" s="160">
        <f t="shared" si="213"/>
        <v>0</v>
      </c>
      <c r="G1441" s="160">
        <f t="shared" si="213"/>
        <v>0</v>
      </c>
      <c r="H1441" s="160">
        <f t="shared" si="213"/>
        <v>0</v>
      </c>
      <c r="I1441" s="160">
        <f t="shared" si="213"/>
        <v>0</v>
      </c>
    </row>
    <row r="1442" spans="1:9" s="161" customFormat="1" x14ac:dyDescent="0.2">
      <c r="A1442" s="181"/>
      <c r="B1442" s="162" t="s">
        <v>195</v>
      </c>
      <c r="C1442" s="160">
        <f t="shared" si="210"/>
        <v>1225.5999999999999</v>
      </c>
      <c r="D1442" s="160">
        <f>D1444+D1448+D1452+D1456+D1462</f>
        <v>898.2</v>
      </c>
      <c r="E1442" s="160">
        <f t="shared" si="213"/>
        <v>327.39999999999998</v>
      </c>
      <c r="F1442" s="160">
        <f t="shared" si="213"/>
        <v>0</v>
      </c>
      <c r="G1442" s="160">
        <f t="shared" si="213"/>
        <v>0</v>
      </c>
      <c r="H1442" s="160">
        <f t="shared" si="213"/>
        <v>0</v>
      </c>
      <c r="I1442" s="160">
        <f t="shared" si="213"/>
        <v>0</v>
      </c>
    </row>
    <row r="1443" spans="1:9" s="161" customFormat="1" x14ac:dyDescent="0.2">
      <c r="A1443" s="194" t="s">
        <v>723</v>
      </c>
      <c r="B1443" s="159" t="s">
        <v>194</v>
      </c>
      <c r="C1443" s="160">
        <f t="shared" si="210"/>
        <v>1.2</v>
      </c>
      <c r="D1443" s="160">
        <f>D1445</f>
        <v>1.2</v>
      </c>
      <c r="E1443" s="160">
        <f t="shared" ref="E1443:I1444" si="214">E1445</f>
        <v>0</v>
      </c>
      <c r="F1443" s="160">
        <f t="shared" si="214"/>
        <v>0</v>
      </c>
      <c r="G1443" s="160">
        <f t="shared" si="214"/>
        <v>0</v>
      </c>
      <c r="H1443" s="160">
        <f t="shared" si="214"/>
        <v>0</v>
      </c>
      <c r="I1443" s="160">
        <f t="shared" si="214"/>
        <v>0</v>
      </c>
    </row>
    <row r="1444" spans="1:9" s="161" customFormat="1" x14ac:dyDescent="0.2">
      <c r="A1444" s="181"/>
      <c r="B1444" s="162" t="s">
        <v>195</v>
      </c>
      <c r="C1444" s="160">
        <f t="shared" si="210"/>
        <v>1.2</v>
      </c>
      <c r="D1444" s="160">
        <f>D1446</f>
        <v>1.2</v>
      </c>
      <c r="E1444" s="160">
        <f t="shared" si="214"/>
        <v>0</v>
      </c>
      <c r="F1444" s="160">
        <f t="shared" si="214"/>
        <v>0</v>
      </c>
      <c r="G1444" s="160">
        <f t="shared" si="214"/>
        <v>0</v>
      </c>
      <c r="H1444" s="160">
        <f t="shared" si="214"/>
        <v>0</v>
      </c>
      <c r="I1444" s="160">
        <f t="shared" si="214"/>
        <v>0</v>
      </c>
    </row>
    <row r="1445" spans="1:9" s="338" customFormat="1" ht="15" x14ac:dyDescent="0.25">
      <c r="A1445" s="370" t="s">
        <v>148</v>
      </c>
      <c r="B1445" s="341"/>
      <c r="C1445" s="342">
        <f t="shared" si="210"/>
        <v>1.2</v>
      </c>
      <c r="D1445" s="342">
        <f t="shared" ref="D1445:I1445" si="215">D1446</f>
        <v>1.2</v>
      </c>
      <c r="E1445" s="347">
        <v>0</v>
      </c>
      <c r="F1445" s="342">
        <f t="shared" si="215"/>
        <v>0</v>
      </c>
      <c r="G1445" s="342">
        <f t="shared" si="215"/>
        <v>0</v>
      </c>
      <c r="H1445" s="342">
        <f t="shared" si="215"/>
        <v>0</v>
      </c>
      <c r="I1445" s="342">
        <f t="shared" si="215"/>
        <v>0</v>
      </c>
    </row>
    <row r="1446" spans="1:9" s="125" customFormat="1" x14ac:dyDescent="0.2">
      <c r="A1446" s="128"/>
      <c r="B1446" s="106"/>
      <c r="C1446" s="104">
        <f t="shared" si="210"/>
        <v>1.2</v>
      </c>
      <c r="D1446" s="104">
        <v>1.2</v>
      </c>
      <c r="E1446" s="58">
        <v>0</v>
      </c>
      <c r="F1446" s="104">
        <v>0</v>
      </c>
      <c r="G1446" s="104">
        <v>0</v>
      </c>
      <c r="H1446" s="104">
        <v>0</v>
      </c>
      <c r="I1446" s="104">
        <v>0</v>
      </c>
    </row>
    <row r="1447" spans="1:9" s="161" customFormat="1" x14ac:dyDescent="0.2">
      <c r="A1447" s="256" t="s">
        <v>724</v>
      </c>
      <c r="B1447" s="159" t="s">
        <v>194</v>
      </c>
      <c r="C1447" s="160">
        <f>C1448</f>
        <v>897</v>
      </c>
      <c r="D1447" s="160">
        <f t="shared" ref="D1447:I1448" si="216">D1449</f>
        <v>897</v>
      </c>
      <c r="E1447" s="160">
        <f t="shared" si="216"/>
        <v>0</v>
      </c>
      <c r="F1447" s="160">
        <f t="shared" si="216"/>
        <v>0</v>
      </c>
      <c r="G1447" s="160">
        <f t="shared" si="216"/>
        <v>0</v>
      </c>
      <c r="H1447" s="160">
        <f t="shared" si="216"/>
        <v>0</v>
      </c>
      <c r="I1447" s="160">
        <f t="shared" si="216"/>
        <v>0</v>
      </c>
    </row>
    <row r="1448" spans="1:9" s="161" customFormat="1" x14ac:dyDescent="0.2">
      <c r="A1448" s="50"/>
      <c r="B1448" s="162" t="s">
        <v>195</v>
      </c>
      <c r="C1448" s="160">
        <f>D1448+E1448+F1448+G1448+H1448+I1448</f>
        <v>897</v>
      </c>
      <c r="D1448" s="160">
        <f t="shared" si="216"/>
        <v>897</v>
      </c>
      <c r="E1448" s="160">
        <f t="shared" si="216"/>
        <v>0</v>
      </c>
      <c r="F1448" s="160">
        <f t="shared" si="216"/>
        <v>0</v>
      </c>
      <c r="G1448" s="160">
        <f t="shared" si="216"/>
        <v>0</v>
      </c>
      <c r="H1448" s="160">
        <f t="shared" si="216"/>
        <v>0</v>
      </c>
      <c r="I1448" s="160">
        <f t="shared" si="216"/>
        <v>0</v>
      </c>
    </row>
    <row r="1449" spans="1:9" s="338" customFormat="1" ht="15" x14ac:dyDescent="0.25">
      <c r="A1449" s="423" t="s">
        <v>102</v>
      </c>
      <c r="B1449" s="341" t="s">
        <v>194</v>
      </c>
      <c r="C1449" s="342">
        <f>C1450</f>
        <v>897</v>
      </c>
      <c r="D1449" s="342">
        <v>897</v>
      </c>
      <c r="E1449" s="345">
        <f>E1450</f>
        <v>0</v>
      </c>
      <c r="F1449" s="342">
        <v>0</v>
      </c>
      <c r="G1449" s="342">
        <v>0</v>
      </c>
      <c r="H1449" s="342">
        <v>0</v>
      </c>
      <c r="I1449" s="342">
        <v>0</v>
      </c>
    </row>
    <row r="1450" spans="1:9" s="125" customFormat="1" x14ac:dyDescent="0.2">
      <c r="A1450" s="24"/>
      <c r="B1450" s="106" t="s">
        <v>195</v>
      </c>
      <c r="C1450" s="104">
        <f t="shared" ref="C1450:C1470" si="217">D1450+E1450+F1450+G1450+H1450+I1450</f>
        <v>897</v>
      </c>
      <c r="D1450" s="104">
        <v>897</v>
      </c>
      <c r="E1450" s="87">
        <v>0</v>
      </c>
      <c r="F1450" s="104">
        <v>0</v>
      </c>
      <c r="G1450" s="104">
        <v>0</v>
      </c>
      <c r="H1450" s="104">
        <v>0</v>
      </c>
      <c r="I1450" s="104">
        <v>0</v>
      </c>
    </row>
    <row r="1451" spans="1:9" s="161" customFormat="1" x14ac:dyDescent="0.2">
      <c r="A1451" s="64" t="s">
        <v>906</v>
      </c>
      <c r="B1451" s="164" t="s">
        <v>194</v>
      </c>
      <c r="C1451" s="104">
        <f t="shared" si="217"/>
        <v>50</v>
      </c>
      <c r="D1451" s="160">
        <f>D1453</f>
        <v>0</v>
      </c>
      <c r="E1451" s="160">
        <f t="shared" ref="E1451:I1452" si="218">E1453</f>
        <v>50</v>
      </c>
      <c r="F1451" s="160">
        <f t="shared" si="218"/>
        <v>0</v>
      </c>
      <c r="G1451" s="160">
        <f t="shared" si="218"/>
        <v>0</v>
      </c>
      <c r="H1451" s="160">
        <f t="shared" si="218"/>
        <v>0</v>
      </c>
      <c r="I1451" s="160">
        <f t="shared" si="218"/>
        <v>0</v>
      </c>
    </row>
    <row r="1452" spans="1:9" s="161" customFormat="1" x14ac:dyDescent="0.2">
      <c r="A1452" s="11"/>
      <c r="B1452" s="167" t="s">
        <v>195</v>
      </c>
      <c r="C1452" s="104">
        <f t="shared" si="217"/>
        <v>50</v>
      </c>
      <c r="D1452" s="160">
        <f>D1454</f>
        <v>0</v>
      </c>
      <c r="E1452" s="160">
        <f t="shared" si="218"/>
        <v>50</v>
      </c>
      <c r="F1452" s="160">
        <f t="shared" si="218"/>
        <v>0</v>
      </c>
      <c r="G1452" s="160">
        <f t="shared" si="218"/>
        <v>0</v>
      </c>
      <c r="H1452" s="160">
        <f t="shared" si="218"/>
        <v>0</v>
      </c>
      <c r="I1452" s="160">
        <f t="shared" si="218"/>
        <v>0</v>
      </c>
    </row>
    <row r="1453" spans="1:9" s="127" customFormat="1" x14ac:dyDescent="0.2">
      <c r="A1453" s="65" t="s">
        <v>905</v>
      </c>
      <c r="B1453" s="71" t="s">
        <v>194</v>
      </c>
      <c r="C1453" s="104">
        <f t="shared" si="217"/>
        <v>50</v>
      </c>
      <c r="D1453" s="104">
        <v>0</v>
      </c>
      <c r="E1453" s="87">
        <v>50</v>
      </c>
      <c r="F1453" s="104">
        <v>0</v>
      </c>
      <c r="G1453" s="104">
        <v>0</v>
      </c>
      <c r="H1453" s="104">
        <v>0</v>
      </c>
      <c r="I1453" s="104">
        <v>0</v>
      </c>
    </row>
    <row r="1454" spans="1:9" s="127" customFormat="1" x14ac:dyDescent="0.2">
      <c r="A1454" s="11"/>
      <c r="B1454" s="70" t="s">
        <v>195</v>
      </c>
      <c r="C1454" s="104">
        <f t="shared" si="217"/>
        <v>50</v>
      </c>
      <c r="D1454" s="104">
        <v>0</v>
      </c>
      <c r="E1454" s="87">
        <v>50</v>
      </c>
      <c r="F1454" s="104">
        <v>0</v>
      </c>
      <c r="G1454" s="104">
        <v>0</v>
      </c>
      <c r="H1454" s="104">
        <v>0</v>
      </c>
      <c r="I1454" s="104">
        <v>0</v>
      </c>
    </row>
    <row r="1455" spans="1:9" s="127" customFormat="1" x14ac:dyDescent="0.2">
      <c r="A1455" s="64" t="s">
        <v>909</v>
      </c>
      <c r="B1455" s="172" t="s">
        <v>194</v>
      </c>
      <c r="C1455" s="160">
        <f t="shared" si="217"/>
        <v>29.4</v>
      </c>
      <c r="D1455" s="160">
        <f>D1457+D1459</f>
        <v>0</v>
      </c>
      <c r="E1455" s="160">
        <f t="shared" ref="E1455:I1456" si="219">E1457+E1459</f>
        <v>29.4</v>
      </c>
      <c r="F1455" s="160">
        <f t="shared" si="219"/>
        <v>0</v>
      </c>
      <c r="G1455" s="160">
        <f t="shared" si="219"/>
        <v>0</v>
      </c>
      <c r="H1455" s="160">
        <f t="shared" si="219"/>
        <v>0</v>
      </c>
      <c r="I1455" s="160">
        <f t="shared" si="219"/>
        <v>0</v>
      </c>
    </row>
    <row r="1456" spans="1:9" s="127" customFormat="1" x14ac:dyDescent="0.2">
      <c r="A1456" s="11"/>
      <c r="B1456" s="172" t="s">
        <v>195</v>
      </c>
      <c r="C1456" s="160">
        <f t="shared" si="217"/>
        <v>29.4</v>
      </c>
      <c r="D1456" s="160">
        <f>D1458+D1460</f>
        <v>0</v>
      </c>
      <c r="E1456" s="160">
        <f t="shared" si="219"/>
        <v>29.4</v>
      </c>
      <c r="F1456" s="160">
        <f t="shared" si="219"/>
        <v>0</v>
      </c>
      <c r="G1456" s="160">
        <f t="shared" si="219"/>
        <v>0</v>
      </c>
      <c r="H1456" s="160">
        <f t="shared" si="219"/>
        <v>0</v>
      </c>
      <c r="I1456" s="160">
        <f t="shared" si="219"/>
        <v>0</v>
      </c>
    </row>
    <row r="1457" spans="1:9" s="127" customFormat="1" x14ac:dyDescent="0.2">
      <c r="A1457" s="65" t="s">
        <v>907</v>
      </c>
      <c r="B1457" s="71" t="s">
        <v>194</v>
      </c>
      <c r="C1457" s="104">
        <f t="shared" si="217"/>
        <v>26</v>
      </c>
      <c r="D1457" s="104">
        <v>0</v>
      </c>
      <c r="E1457" s="87">
        <v>26</v>
      </c>
      <c r="F1457" s="104">
        <v>0</v>
      </c>
      <c r="G1457" s="104">
        <v>0</v>
      </c>
      <c r="H1457" s="104">
        <v>0</v>
      </c>
      <c r="I1457" s="104">
        <v>0</v>
      </c>
    </row>
    <row r="1458" spans="1:9" s="127" customFormat="1" x14ac:dyDescent="0.2">
      <c r="A1458" s="11"/>
      <c r="B1458" s="70" t="s">
        <v>195</v>
      </c>
      <c r="C1458" s="104">
        <f t="shared" si="217"/>
        <v>26</v>
      </c>
      <c r="D1458" s="104">
        <v>0</v>
      </c>
      <c r="E1458" s="87">
        <v>26</v>
      </c>
      <c r="F1458" s="104">
        <v>0</v>
      </c>
      <c r="G1458" s="104">
        <v>0</v>
      </c>
      <c r="H1458" s="104">
        <v>0</v>
      </c>
      <c r="I1458" s="104">
        <v>0</v>
      </c>
    </row>
    <row r="1459" spans="1:9" s="127" customFormat="1" x14ac:dyDescent="0.2">
      <c r="A1459" s="65" t="s">
        <v>908</v>
      </c>
      <c r="B1459" s="71" t="s">
        <v>194</v>
      </c>
      <c r="C1459" s="104">
        <f t="shared" si="217"/>
        <v>3.4</v>
      </c>
      <c r="D1459" s="104">
        <v>0</v>
      </c>
      <c r="E1459" s="87">
        <v>3.4</v>
      </c>
      <c r="F1459" s="104">
        <v>0</v>
      </c>
      <c r="G1459" s="104">
        <v>0</v>
      </c>
      <c r="H1459" s="104">
        <v>0</v>
      </c>
      <c r="I1459" s="104">
        <v>0</v>
      </c>
    </row>
    <row r="1460" spans="1:9" s="127" customFormat="1" x14ac:dyDescent="0.2">
      <c r="A1460" s="11"/>
      <c r="B1460" s="70" t="s">
        <v>195</v>
      </c>
      <c r="C1460" s="104">
        <f t="shared" si="217"/>
        <v>3.4</v>
      </c>
      <c r="D1460" s="104">
        <v>0</v>
      </c>
      <c r="E1460" s="87">
        <v>3.4</v>
      </c>
      <c r="F1460" s="104">
        <v>0</v>
      </c>
      <c r="G1460" s="104">
        <v>0</v>
      </c>
      <c r="H1460" s="104">
        <v>0</v>
      </c>
      <c r="I1460" s="104">
        <v>0</v>
      </c>
    </row>
    <row r="1461" spans="1:9" s="127" customFormat="1" x14ac:dyDescent="0.2">
      <c r="A1461" s="64" t="s">
        <v>910</v>
      </c>
      <c r="B1461" s="172" t="s">
        <v>194</v>
      </c>
      <c r="C1461" s="160">
        <f t="shared" si="217"/>
        <v>248</v>
      </c>
      <c r="D1461" s="160">
        <f>D1463+D1465+D1467+D1469</f>
        <v>0</v>
      </c>
      <c r="E1461" s="160">
        <f t="shared" ref="E1461:I1462" si="220">E1463+E1465+E1467+E1469</f>
        <v>248</v>
      </c>
      <c r="F1461" s="160">
        <f t="shared" si="220"/>
        <v>0</v>
      </c>
      <c r="G1461" s="160">
        <f t="shared" si="220"/>
        <v>0</v>
      </c>
      <c r="H1461" s="160">
        <f t="shared" si="220"/>
        <v>0</v>
      </c>
      <c r="I1461" s="160">
        <f t="shared" si="220"/>
        <v>0</v>
      </c>
    </row>
    <row r="1462" spans="1:9" s="127" customFormat="1" x14ac:dyDescent="0.2">
      <c r="A1462" s="11"/>
      <c r="B1462" s="172" t="s">
        <v>195</v>
      </c>
      <c r="C1462" s="160">
        <f t="shared" si="217"/>
        <v>248</v>
      </c>
      <c r="D1462" s="160">
        <f>D1464+D1466+D1468+D1470</f>
        <v>0</v>
      </c>
      <c r="E1462" s="160">
        <f t="shared" si="220"/>
        <v>248</v>
      </c>
      <c r="F1462" s="160">
        <f t="shared" si="220"/>
        <v>0</v>
      </c>
      <c r="G1462" s="160">
        <f t="shared" si="220"/>
        <v>0</v>
      </c>
      <c r="H1462" s="160">
        <f t="shared" si="220"/>
        <v>0</v>
      </c>
      <c r="I1462" s="160">
        <f t="shared" si="220"/>
        <v>0</v>
      </c>
    </row>
    <row r="1463" spans="1:9" s="127" customFormat="1" x14ac:dyDescent="0.2">
      <c r="A1463" s="65" t="s">
        <v>911</v>
      </c>
      <c r="B1463" s="71" t="s">
        <v>194</v>
      </c>
      <c r="C1463" s="104">
        <f t="shared" si="217"/>
        <v>113</v>
      </c>
      <c r="D1463" s="104">
        <v>0</v>
      </c>
      <c r="E1463" s="87">
        <v>113</v>
      </c>
      <c r="F1463" s="104">
        <v>0</v>
      </c>
      <c r="G1463" s="104">
        <v>0</v>
      </c>
      <c r="H1463" s="104">
        <v>0</v>
      </c>
      <c r="I1463" s="104">
        <v>0</v>
      </c>
    </row>
    <row r="1464" spans="1:9" s="127" customFormat="1" x14ac:dyDescent="0.2">
      <c r="A1464" s="11"/>
      <c r="B1464" s="70" t="s">
        <v>195</v>
      </c>
      <c r="C1464" s="104">
        <f t="shared" si="217"/>
        <v>113</v>
      </c>
      <c r="D1464" s="104">
        <v>0</v>
      </c>
      <c r="E1464" s="87">
        <v>113</v>
      </c>
      <c r="F1464" s="104">
        <v>0</v>
      </c>
      <c r="G1464" s="104">
        <v>0</v>
      </c>
      <c r="H1464" s="104">
        <v>0</v>
      </c>
      <c r="I1464" s="104">
        <v>0</v>
      </c>
    </row>
    <row r="1465" spans="1:9" s="127" customFormat="1" x14ac:dyDescent="0.2">
      <c r="A1465" s="65" t="s">
        <v>912</v>
      </c>
      <c r="B1465" s="66" t="s">
        <v>194</v>
      </c>
      <c r="C1465" s="104">
        <f t="shared" si="217"/>
        <v>67</v>
      </c>
      <c r="D1465" s="104">
        <v>0</v>
      </c>
      <c r="E1465" s="87">
        <v>67</v>
      </c>
      <c r="F1465" s="104">
        <v>0</v>
      </c>
      <c r="G1465" s="104">
        <v>0</v>
      </c>
      <c r="H1465" s="104">
        <v>0</v>
      </c>
      <c r="I1465" s="104">
        <v>0</v>
      </c>
    </row>
    <row r="1466" spans="1:9" s="127" customFormat="1" x14ac:dyDescent="0.2">
      <c r="A1466" s="11"/>
      <c r="B1466" s="66" t="s">
        <v>195</v>
      </c>
      <c r="C1466" s="104">
        <f t="shared" si="217"/>
        <v>67</v>
      </c>
      <c r="D1466" s="104">
        <v>0</v>
      </c>
      <c r="E1466" s="87">
        <v>67</v>
      </c>
      <c r="F1466" s="104">
        <v>0</v>
      </c>
      <c r="G1466" s="104">
        <v>0</v>
      </c>
      <c r="H1466" s="104">
        <v>0</v>
      </c>
      <c r="I1466" s="104">
        <v>0</v>
      </c>
    </row>
    <row r="1467" spans="1:9" s="127" customFormat="1" x14ac:dyDescent="0.2">
      <c r="A1467" s="65" t="s">
        <v>905</v>
      </c>
      <c r="B1467" s="71" t="s">
        <v>194</v>
      </c>
      <c r="C1467" s="104">
        <f t="shared" si="217"/>
        <v>12</v>
      </c>
      <c r="D1467" s="104">
        <v>0</v>
      </c>
      <c r="E1467" s="87">
        <v>12</v>
      </c>
      <c r="F1467" s="104">
        <v>0</v>
      </c>
      <c r="G1467" s="104">
        <v>0</v>
      </c>
      <c r="H1467" s="104">
        <v>0</v>
      </c>
      <c r="I1467" s="104">
        <v>0</v>
      </c>
    </row>
    <row r="1468" spans="1:9" s="127" customFormat="1" x14ac:dyDescent="0.2">
      <c r="A1468" s="11"/>
      <c r="B1468" s="70" t="s">
        <v>195</v>
      </c>
      <c r="C1468" s="104">
        <f t="shared" si="217"/>
        <v>12</v>
      </c>
      <c r="D1468" s="104">
        <v>0</v>
      </c>
      <c r="E1468" s="87">
        <v>12</v>
      </c>
      <c r="F1468" s="104">
        <v>0</v>
      </c>
      <c r="G1468" s="104">
        <v>0</v>
      </c>
      <c r="H1468" s="104">
        <v>0</v>
      </c>
      <c r="I1468" s="104">
        <v>0</v>
      </c>
    </row>
    <row r="1469" spans="1:9" s="127" customFormat="1" x14ac:dyDescent="0.2">
      <c r="A1469" s="65" t="s">
        <v>913</v>
      </c>
      <c r="B1469" s="71" t="s">
        <v>194</v>
      </c>
      <c r="C1469" s="104">
        <f t="shared" si="217"/>
        <v>56</v>
      </c>
      <c r="D1469" s="104">
        <v>0</v>
      </c>
      <c r="E1469" s="87">
        <v>56</v>
      </c>
      <c r="F1469" s="104">
        <v>0</v>
      </c>
      <c r="G1469" s="104">
        <v>0</v>
      </c>
      <c r="H1469" s="104">
        <v>0</v>
      </c>
      <c r="I1469" s="104">
        <v>0</v>
      </c>
    </row>
    <row r="1470" spans="1:9" s="127" customFormat="1" x14ac:dyDescent="0.2">
      <c r="A1470" s="11"/>
      <c r="B1470" s="70" t="s">
        <v>195</v>
      </c>
      <c r="C1470" s="104">
        <f t="shared" si="217"/>
        <v>56</v>
      </c>
      <c r="D1470" s="104">
        <v>0</v>
      </c>
      <c r="E1470" s="87">
        <v>56</v>
      </c>
      <c r="F1470" s="104">
        <v>0</v>
      </c>
      <c r="G1470" s="104">
        <v>0</v>
      </c>
      <c r="H1470" s="104">
        <v>0</v>
      </c>
      <c r="I1470" s="104">
        <v>0</v>
      </c>
    </row>
    <row r="1471" spans="1:9" x14ac:dyDescent="0.2">
      <c r="A1471" s="684" t="s">
        <v>258</v>
      </c>
      <c r="B1471" s="685"/>
      <c r="C1471" s="685"/>
      <c r="D1471" s="685"/>
      <c r="E1471" s="685"/>
      <c r="F1471" s="685"/>
      <c r="G1471" s="685"/>
      <c r="H1471" s="685"/>
      <c r="I1471" s="686"/>
    </row>
    <row r="1472" spans="1:9" x14ac:dyDescent="0.2">
      <c r="A1472" s="34" t="s">
        <v>197</v>
      </c>
      <c r="B1472" s="226" t="s">
        <v>194</v>
      </c>
      <c r="C1472" s="58">
        <f t="shared" ref="C1472:C1517" si="221">D1472+E1472+F1472+G1472+H1472+I1472</f>
        <v>2659.4799999999996</v>
      </c>
      <c r="D1472" s="58">
        <f t="shared" ref="D1472:I1473" si="222">D1474+D1650</f>
        <v>665.54</v>
      </c>
      <c r="E1472" s="58">
        <f t="shared" si="222"/>
        <v>1993.9399999999998</v>
      </c>
      <c r="F1472" s="58">
        <f t="shared" si="222"/>
        <v>0</v>
      </c>
      <c r="G1472" s="58">
        <f t="shared" si="222"/>
        <v>0</v>
      </c>
      <c r="H1472" s="58">
        <f t="shared" si="222"/>
        <v>0</v>
      </c>
      <c r="I1472" s="58">
        <f t="shared" si="222"/>
        <v>0</v>
      </c>
    </row>
    <row r="1473" spans="1:9" x14ac:dyDescent="0.2">
      <c r="A1473" s="24" t="s">
        <v>222</v>
      </c>
      <c r="B1473" s="227" t="s">
        <v>195</v>
      </c>
      <c r="C1473" s="58">
        <f t="shared" si="221"/>
        <v>2659.4799999999996</v>
      </c>
      <c r="D1473" s="58">
        <f t="shared" si="222"/>
        <v>665.54</v>
      </c>
      <c r="E1473" s="58">
        <f t="shared" si="222"/>
        <v>1993.9399999999998</v>
      </c>
      <c r="F1473" s="58">
        <f t="shared" si="222"/>
        <v>0</v>
      </c>
      <c r="G1473" s="58">
        <f t="shared" si="222"/>
        <v>0</v>
      </c>
      <c r="H1473" s="58">
        <f t="shared" si="222"/>
        <v>0</v>
      </c>
      <c r="I1473" s="58">
        <f t="shared" si="222"/>
        <v>0</v>
      </c>
    </row>
    <row r="1474" spans="1:9" s="116" customFormat="1" x14ac:dyDescent="0.2">
      <c r="A1474" s="64" t="s">
        <v>210</v>
      </c>
      <c r="B1474" s="164" t="s">
        <v>194</v>
      </c>
      <c r="C1474" s="165">
        <f t="shared" si="221"/>
        <v>1639.4799999999998</v>
      </c>
      <c r="D1474" s="165">
        <f t="shared" ref="D1474:I1475" si="223">D1482+D1476</f>
        <v>396.54</v>
      </c>
      <c r="E1474" s="165">
        <f t="shared" si="223"/>
        <v>1242.9399999999998</v>
      </c>
      <c r="F1474" s="165">
        <f t="shared" si="223"/>
        <v>0</v>
      </c>
      <c r="G1474" s="165">
        <f t="shared" si="223"/>
        <v>0</v>
      </c>
      <c r="H1474" s="165">
        <f t="shared" si="223"/>
        <v>0</v>
      </c>
      <c r="I1474" s="165">
        <f t="shared" si="223"/>
        <v>0</v>
      </c>
    </row>
    <row r="1475" spans="1:9" s="116" customFormat="1" x14ac:dyDescent="0.2">
      <c r="A1475" s="166" t="s">
        <v>232</v>
      </c>
      <c r="B1475" s="167" t="s">
        <v>195</v>
      </c>
      <c r="C1475" s="165">
        <f t="shared" si="221"/>
        <v>1639.4799999999998</v>
      </c>
      <c r="D1475" s="165">
        <f t="shared" si="223"/>
        <v>396.54</v>
      </c>
      <c r="E1475" s="165">
        <f t="shared" si="223"/>
        <v>1242.9399999999998</v>
      </c>
      <c r="F1475" s="165">
        <f t="shared" si="223"/>
        <v>0</v>
      </c>
      <c r="G1475" s="165">
        <f t="shared" si="223"/>
        <v>0</v>
      </c>
      <c r="H1475" s="165">
        <f t="shared" si="223"/>
        <v>0</v>
      </c>
      <c r="I1475" s="165">
        <f t="shared" si="223"/>
        <v>0</v>
      </c>
    </row>
    <row r="1476" spans="1:9" ht="25.5" x14ac:dyDescent="0.2">
      <c r="A1476" s="449" t="s">
        <v>152</v>
      </c>
      <c r="B1476" s="536" t="s">
        <v>194</v>
      </c>
      <c r="C1476" s="58">
        <f t="shared" ref="C1476:I1479" si="224">C1478</f>
        <v>34.299999999999997</v>
      </c>
      <c r="D1476" s="58">
        <f t="shared" si="224"/>
        <v>0</v>
      </c>
      <c r="E1476" s="58">
        <f t="shared" si="224"/>
        <v>34.299999999999997</v>
      </c>
      <c r="F1476" s="58">
        <f t="shared" si="224"/>
        <v>0</v>
      </c>
      <c r="G1476" s="58">
        <f t="shared" si="224"/>
        <v>0</v>
      </c>
      <c r="H1476" s="58">
        <f t="shared" si="224"/>
        <v>0</v>
      </c>
      <c r="I1476" s="58">
        <f t="shared" si="224"/>
        <v>0</v>
      </c>
    </row>
    <row r="1477" spans="1:9" x14ac:dyDescent="0.2">
      <c r="A1477" s="537"/>
      <c r="B1477" s="538" t="s">
        <v>195</v>
      </c>
      <c r="C1477" s="58">
        <f t="shared" si="224"/>
        <v>34.299999999999997</v>
      </c>
      <c r="D1477" s="58">
        <f t="shared" si="224"/>
        <v>0</v>
      </c>
      <c r="E1477" s="58">
        <f t="shared" si="224"/>
        <v>34.299999999999997</v>
      </c>
      <c r="F1477" s="58">
        <f t="shared" si="224"/>
        <v>0</v>
      </c>
      <c r="G1477" s="58">
        <f t="shared" si="224"/>
        <v>0</v>
      </c>
      <c r="H1477" s="58">
        <f t="shared" si="224"/>
        <v>0</v>
      </c>
      <c r="I1477" s="58">
        <f t="shared" si="224"/>
        <v>0</v>
      </c>
    </row>
    <row r="1478" spans="1:9" ht="25.5" x14ac:dyDescent="0.2">
      <c r="A1478" s="163" t="s">
        <v>319</v>
      </c>
      <c r="B1478" s="539" t="s">
        <v>194</v>
      </c>
      <c r="C1478" s="58">
        <f t="shared" si="224"/>
        <v>34.299999999999997</v>
      </c>
      <c r="D1478" s="58">
        <f t="shared" si="224"/>
        <v>0</v>
      </c>
      <c r="E1478" s="58">
        <f t="shared" si="224"/>
        <v>34.299999999999997</v>
      </c>
      <c r="F1478" s="58">
        <f t="shared" si="224"/>
        <v>0</v>
      </c>
      <c r="G1478" s="58">
        <f t="shared" si="224"/>
        <v>0</v>
      </c>
      <c r="H1478" s="58">
        <f t="shared" si="224"/>
        <v>0</v>
      </c>
      <c r="I1478" s="58">
        <f t="shared" si="224"/>
        <v>0</v>
      </c>
    </row>
    <row r="1479" spans="1:9" x14ac:dyDescent="0.2">
      <c r="A1479" s="540"/>
      <c r="B1479" s="541" t="s">
        <v>195</v>
      </c>
      <c r="C1479" s="58">
        <f t="shared" si="224"/>
        <v>34.299999999999997</v>
      </c>
      <c r="D1479" s="58">
        <f t="shared" si="224"/>
        <v>0</v>
      </c>
      <c r="E1479" s="58">
        <f t="shared" si="224"/>
        <v>34.299999999999997</v>
      </c>
      <c r="F1479" s="58">
        <f t="shared" si="224"/>
        <v>0</v>
      </c>
      <c r="G1479" s="58">
        <f t="shared" si="224"/>
        <v>0</v>
      </c>
      <c r="H1479" s="58">
        <f t="shared" si="224"/>
        <v>0</v>
      </c>
      <c r="I1479" s="58">
        <f t="shared" si="224"/>
        <v>0</v>
      </c>
    </row>
    <row r="1480" spans="1:9" ht="25.5" x14ac:dyDescent="0.2">
      <c r="A1480" s="542" t="s">
        <v>736</v>
      </c>
      <c r="B1480" s="539" t="s">
        <v>194</v>
      </c>
      <c r="C1480" s="58">
        <f>D1480+E1480+F1480+G1480+H1480+I1480</f>
        <v>34.299999999999997</v>
      </c>
      <c r="D1480" s="58">
        <v>0</v>
      </c>
      <c r="E1480" s="58">
        <v>34.299999999999997</v>
      </c>
      <c r="F1480" s="58">
        <v>0</v>
      </c>
      <c r="G1480" s="58">
        <v>0</v>
      </c>
      <c r="H1480" s="58">
        <v>0</v>
      </c>
      <c r="I1480" s="58">
        <v>0</v>
      </c>
    </row>
    <row r="1481" spans="1:9" x14ac:dyDescent="0.2">
      <c r="A1481" s="540"/>
      <c r="B1481" s="541" t="s">
        <v>195</v>
      </c>
      <c r="C1481" s="58">
        <f>D1481+E1481+F1481+G1481+H1481+I1481</f>
        <v>34.299999999999997</v>
      </c>
      <c r="D1481" s="58">
        <v>0</v>
      </c>
      <c r="E1481" s="58">
        <v>34.299999999999997</v>
      </c>
      <c r="F1481" s="58">
        <v>0</v>
      </c>
      <c r="G1481" s="58">
        <v>0</v>
      </c>
      <c r="H1481" s="58">
        <v>0</v>
      </c>
      <c r="I1481" s="58">
        <v>0</v>
      </c>
    </row>
    <row r="1482" spans="1:9" x14ac:dyDescent="0.2">
      <c r="A1482" s="21" t="s">
        <v>257</v>
      </c>
      <c r="B1482" s="8" t="s">
        <v>194</v>
      </c>
      <c r="C1482" s="58">
        <f t="shared" si="221"/>
        <v>1605.1799999999998</v>
      </c>
      <c r="D1482" s="58">
        <f>D1484</f>
        <v>396.54</v>
      </c>
      <c r="E1482" s="58">
        <f t="shared" ref="E1482:I1483" si="225">E1484</f>
        <v>1208.6399999999999</v>
      </c>
      <c r="F1482" s="58">
        <f t="shared" si="225"/>
        <v>0</v>
      </c>
      <c r="G1482" s="58">
        <f t="shared" si="225"/>
        <v>0</v>
      </c>
      <c r="H1482" s="58">
        <f t="shared" si="225"/>
        <v>0</v>
      </c>
      <c r="I1482" s="58">
        <f t="shared" si="225"/>
        <v>0</v>
      </c>
    </row>
    <row r="1483" spans="1:9" x14ac:dyDescent="0.2">
      <c r="A1483" s="18"/>
      <c r="B1483" s="227" t="s">
        <v>195</v>
      </c>
      <c r="C1483" s="58">
        <f t="shared" si="221"/>
        <v>1605.1799999999998</v>
      </c>
      <c r="D1483" s="58">
        <f>D1485</f>
        <v>396.54</v>
      </c>
      <c r="E1483" s="58">
        <f t="shared" si="225"/>
        <v>1208.6399999999999</v>
      </c>
      <c r="F1483" s="58">
        <f t="shared" si="225"/>
        <v>0</v>
      </c>
      <c r="G1483" s="58">
        <f t="shared" si="225"/>
        <v>0</v>
      </c>
      <c r="H1483" s="58">
        <f t="shared" si="225"/>
        <v>0</v>
      </c>
      <c r="I1483" s="58">
        <f t="shared" si="225"/>
        <v>0</v>
      </c>
    </row>
    <row r="1484" spans="1:9" x14ac:dyDescent="0.2">
      <c r="A1484" s="34" t="s">
        <v>230</v>
      </c>
      <c r="B1484" s="226" t="s">
        <v>194</v>
      </c>
      <c r="C1484" s="58">
        <f t="shared" si="221"/>
        <v>1605.1799999999998</v>
      </c>
      <c r="D1484" s="58">
        <f t="shared" ref="D1484:I1485" si="226">D1486+D1558+D1604</f>
        <v>396.54</v>
      </c>
      <c r="E1484" s="58">
        <f t="shared" si="226"/>
        <v>1208.6399999999999</v>
      </c>
      <c r="F1484" s="58">
        <f t="shared" si="226"/>
        <v>0</v>
      </c>
      <c r="G1484" s="58">
        <f t="shared" si="226"/>
        <v>0</v>
      </c>
      <c r="H1484" s="58">
        <f t="shared" si="226"/>
        <v>0</v>
      </c>
      <c r="I1484" s="58">
        <f t="shared" si="226"/>
        <v>0</v>
      </c>
    </row>
    <row r="1485" spans="1:9" x14ac:dyDescent="0.2">
      <c r="A1485" s="11"/>
      <c r="B1485" s="227" t="s">
        <v>195</v>
      </c>
      <c r="C1485" s="58">
        <f t="shared" si="221"/>
        <v>1605.1799999999998</v>
      </c>
      <c r="D1485" s="58">
        <f t="shared" si="226"/>
        <v>396.54</v>
      </c>
      <c r="E1485" s="58">
        <f t="shared" si="226"/>
        <v>1208.6399999999999</v>
      </c>
      <c r="F1485" s="58">
        <f t="shared" si="226"/>
        <v>0</v>
      </c>
      <c r="G1485" s="58">
        <f t="shared" si="226"/>
        <v>0</v>
      </c>
      <c r="H1485" s="58">
        <f t="shared" si="226"/>
        <v>0</v>
      </c>
      <c r="I1485" s="58">
        <f t="shared" si="226"/>
        <v>0</v>
      </c>
    </row>
    <row r="1486" spans="1:9" s="116" customFormat="1" x14ac:dyDescent="0.2">
      <c r="A1486" s="170" t="s">
        <v>226</v>
      </c>
      <c r="B1486" s="164" t="s">
        <v>194</v>
      </c>
      <c r="C1486" s="165">
        <f>D1486+E1486+F1486+G1486+H1486+I1486</f>
        <v>1276.4299999999998</v>
      </c>
      <c r="D1486" s="165">
        <f t="shared" ref="D1486:I1487" si="227">D1488+D1512+D1516+D1520+D1538+D1546+D1550+D1554</f>
        <v>341.13</v>
      </c>
      <c r="E1486" s="165">
        <f t="shared" si="227"/>
        <v>935.3</v>
      </c>
      <c r="F1486" s="165">
        <f t="shared" si="227"/>
        <v>0</v>
      </c>
      <c r="G1486" s="165">
        <f t="shared" si="227"/>
        <v>0</v>
      </c>
      <c r="H1486" s="165">
        <f t="shared" si="227"/>
        <v>0</v>
      </c>
      <c r="I1486" s="165">
        <f t="shared" si="227"/>
        <v>0</v>
      </c>
    </row>
    <row r="1487" spans="1:9" s="116" customFormat="1" x14ac:dyDescent="0.2">
      <c r="A1487" s="166"/>
      <c r="B1487" s="167" t="s">
        <v>195</v>
      </c>
      <c r="C1487" s="165">
        <f t="shared" si="221"/>
        <v>1276.4299999999998</v>
      </c>
      <c r="D1487" s="165">
        <f t="shared" si="227"/>
        <v>341.13</v>
      </c>
      <c r="E1487" s="165">
        <f t="shared" si="227"/>
        <v>935.3</v>
      </c>
      <c r="F1487" s="165">
        <f t="shared" si="227"/>
        <v>0</v>
      </c>
      <c r="G1487" s="165">
        <f t="shared" si="227"/>
        <v>0</v>
      </c>
      <c r="H1487" s="165">
        <f t="shared" si="227"/>
        <v>0</v>
      </c>
      <c r="I1487" s="165">
        <f t="shared" si="227"/>
        <v>0</v>
      </c>
    </row>
    <row r="1488" spans="1:9" s="161" customFormat="1" ht="25.5" x14ac:dyDescent="0.2">
      <c r="A1488" s="194" t="s">
        <v>233</v>
      </c>
      <c r="B1488" s="159" t="s">
        <v>194</v>
      </c>
      <c r="C1488" s="160">
        <f t="shared" si="221"/>
        <v>699.8</v>
      </c>
      <c r="D1488" s="160">
        <f t="shared" ref="D1488:I1489" si="228">D1490+D1492+D1494+D1496+D1498+D1500+D1502+D1504+D1506+D1508+D1510</f>
        <v>155.5</v>
      </c>
      <c r="E1488" s="160">
        <f t="shared" si="228"/>
        <v>544.29999999999995</v>
      </c>
      <c r="F1488" s="160">
        <f t="shared" si="228"/>
        <v>0</v>
      </c>
      <c r="G1488" s="160">
        <f t="shared" si="228"/>
        <v>0</v>
      </c>
      <c r="H1488" s="160">
        <f t="shared" si="228"/>
        <v>0</v>
      </c>
      <c r="I1488" s="160">
        <f t="shared" si="228"/>
        <v>0</v>
      </c>
    </row>
    <row r="1489" spans="1:9" s="161" customFormat="1" x14ac:dyDescent="0.2">
      <c r="A1489" s="181"/>
      <c r="B1489" s="162" t="s">
        <v>195</v>
      </c>
      <c r="C1489" s="160">
        <f t="shared" si="221"/>
        <v>699.8</v>
      </c>
      <c r="D1489" s="160">
        <f t="shared" si="228"/>
        <v>155.5</v>
      </c>
      <c r="E1489" s="160">
        <f t="shared" si="228"/>
        <v>544.29999999999995</v>
      </c>
      <c r="F1489" s="160">
        <f t="shared" si="228"/>
        <v>0</v>
      </c>
      <c r="G1489" s="160">
        <f t="shared" si="228"/>
        <v>0</v>
      </c>
      <c r="H1489" s="160">
        <f t="shared" si="228"/>
        <v>0</v>
      </c>
      <c r="I1489" s="160">
        <f t="shared" si="228"/>
        <v>0</v>
      </c>
    </row>
    <row r="1490" spans="1:9" s="338" customFormat="1" ht="14.25" x14ac:dyDescent="0.2">
      <c r="A1490" s="424" t="s">
        <v>489</v>
      </c>
      <c r="B1490" s="346" t="s">
        <v>194</v>
      </c>
      <c r="C1490" s="337">
        <f t="shared" si="221"/>
        <v>57</v>
      </c>
      <c r="D1490" s="337">
        <v>57</v>
      </c>
      <c r="E1490" s="337">
        <v>0</v>
      </c>
      <c r="F1490" s="337">
        <v>0</v>
      </c>
      <c r="G1490" s="337">
        <v>0</v>
      </c>
      <c r="H1490" s="337">
        <v>0</v>
      </c>
      <c r="I1490" s="337">
        <v>0</v>
      </c>
    </row>
    <row r="1491" spans="1:9" s="124" customFormat="1" x14ac:dyDescent="0.2">
      <c r="A1491" s="135"/>
      <c r="B1491" s="106" t="s">
        <v>195</v>
      </c>
      <c r="C1491" s="104">
        <f t="shared" si="221"/>
        <v>57</v>
      </c>
      <c r="D1491" s="104">
        <v>57</v>
      </c>
      <c r="E1491" s="104">
        <v>0</v>
      </c>
      <c r="F1491" s="104">
        <v>0</v>
      </c>
      <c r="G1491" s="104">
        <v>0</v>
      </c>
      <c r="H1491" s="104">
        <v>0</v>
      </c>
      <c r="I1491" s="104">
        <v>0</v>
      </c>
    </row>
    <row r="1492" spans="1:9" s="344" customFormat="1" ht="15" x14ac:dyDescent="0.25">
      <c r="A1492" s="425" t="s">
        <v>490</v>
      </c>
      <c r="B1492" s="341" t="s">
        <v>194</v>
      </c>
      <c r="C1492" s="342">
        <f t="shared" si="221"/>
        <v>3.5</v>
      </c>
      <c r="D1492" s="342">
        <v>3.5</v>
      </c>
      <c r="E1492" s="342">
        <v>0</v>
      </c>
      <c r="F1492" s="342">
        <v>0</v>
      </c>
      <c r="G1492" s="342">
        <v>0</v>
      </c>
      <c r="H1492" s="342">
        <v>0</v>
      </c>
      <c r="I1492" s="342">
        <v>0</v>
      </c>
    </row>
    <row r="1493" spans="1:9" s="124" customFormat="1" x14ac:dyDescent="0.2">
      <c r="A1493" s="135"/>
      <c r="B1493" s="106" t="s">
        <v>195</v>
      </c>
      <c r="C1493" s="104">
        <f t="shared" si="221"/>
        <v>3.5</v>
      </c>
      <c r="D1493" s="104">
        <v>3.5</v>
      </c>
      <c r="E1493" s="104">
        <v>0</v>
      </c>
      <c r="F1493" s="104">
        <v>0</v>
      </c>
      <c r="G1493" s="104">
        <v>0</v>
      </c>
      <c r="H1493" s="104">
        <v>0</v>
      </c>
      <c r="I1493" s="104">
        <v>0</v>
      </c>
    </row>
    <row r="1494" spans="1:9" s="344" customFormat="1" ht="15" x14ac:dyDescent="0.25">
      <c r="A1494" s="425" t="s">
        <v>491</v>
      </c>
      <c r="B1494" s="341" t="s">
        <v>194</v>
      </c>
      <c r="C1494" s="342">
        <f t="shared" si="221"/>
        <v>32</v>
      </c>
      <c r="D1494" s="342">
        <v>32</v>
      </c>
      <c r="E1494" s="342">
        <v>0</v>
      </c>
      <c r="F1494" s="342">
        <v>0</v>
      </c>
      <c r="G1494" s="342">
        <v>0</v>
      </c>
      <c r="H1494" s="342">
        <v>0</v>
      </c>
      <c r="I1494" s="342">
        <v>0</v>
      </c>
    </row>
    <row r="1495" spans="1:9" s="124" customFormat="1" x14ac:dyDescent="0.2">
      <c r="A1495" s="135"/>
      <c r="B1495" s="106" t="s">
        <v>195</v>
      </c>
      <c r="C1495" s="104">
        <f t="shared" si="221"/>
        <v>32</v>
      </c>
      <c r="D1495" s="104">
        <v>32</v>
      </c>
      <c r="E1495" s="104">
        <v>0</v>
      </c>
      <c r="F1495" s="104">
        <v>0</v>
      </c>
      <c r="G1495" s="104">
        <v>0</v>
      </c>
      <c r="H1495" s="104">
        <v>0</v>
      </c>
      <c r="I1495" s="104">
        <v>0</v>
      </c>
    </row>
    <row r="1496" spans="1:9" s="352" customFormat="1" ht="15" x14ac:dyDescent="0.25">
      <c r="A1496" s="425" t="s">
        <v>492</v>
      </c>
      <c r="B1496" s="350" t="s">
        <v>194</v>
      </c>
      <c r="C1496" s="345">
        <f t="shared" si="221"/>
        <v>45</v>
      </c>
      <c r="D1496" s="345">
        <v>45</v>
      </c>
      <c r="E1496" s="345">
        <v>0</v>
      </c>
      <c r="F1496" s="345">
        <v>0</v>
      </c>
      <c r="G1496" s="345">
        <v>0</v>
      </c>
      <c r="H1496" s="345">
        <v>0</v>
      </c>
      <c r="I1496" s="345">
        <v>0</v>
      </c>
    </row>
    <row r="1497" spans="1:9" s="210" customFormat="1" x14ac:dyDescent="0.2">
      <c r="A1497" s="24"/>
      <c r="B1497" s="29" t="s">
        <v>195</v>
      </c>
      <c r="C1497" s="87">
        <f t="shared" si="221"/>
        <v>45</v>
      </c>
      <c r="D1497" s="87">
        <v>45</v>
      </c>
      <c r="E1497" s="87">
        <v>0</v>
      </c>
      <c r="F1497" s="87">
        <v>0</v>
      </c>
      <c r="G1497" s="87">
        <v>0</v>
      </c>
      <c r="H1497" s="87">
        <v>0</v>
      </c>
      <c r="I1497" s="87">
        <v>0</v>
      </c>
    </row>
    <row r="1498" spans="1:9" s="352" customFormat="1" ht="15" x14ac:dyDescent="0.25">
      <c r="A1498" s="425" t="s">
        <v>493</v>
      </c>
      <c r="B1498" s="350" t="s">
        <v>194</v>
      </c>
      <c r="C1498" s="345">
        <f t="shared" si="221"/>
        <v>18</v>
      </c>
      <c r="D1498" s="345">
        <v>18</v>
      </c>
      <c r="E1498" s="345">
        <v>0</v>
      </c>
      <c r="F1498" s="345">
        <v>0</v>
      </c>
      <c r="G1498" s="345">
        <v>0</v>
      </c>
      <c r="H1498" s="345">
        <v>0</v>
      </c>
      <c r="I1498" s="345">
        <v>0</v>
      </c>
    </row>
    <row r="1499" spans="1:9" s="210" customFormat="1" x14ac:dyDescent="0.2">
      <c r="A1499" s="24"/>
      <c r="B1499" s="29" t="s">
        <v>195</v>
      </c>
      <c r="C1499" s="87">
        <f t="shared" si="221"/>
        <v>18</v>
      </c>
      <c r="D1499" s="87">
        <v>18</v>
      </c>
      <c r="E1499" s="87">
        <v>0</v>
      </c>
      <c r="F1499" s="87">
        <v>0</v>
      </c>
      <c r="G1499" s="87">
        <v>0</v>
      </c>
      <c r="H1499" s="87">
        <v>0</v>
      </c>
      <c r="I1499" s="87">
        <v>0</v>
      </c>
    </row>
    <row r="1500" spans="1:9" s="209" customFormat="1" ht="25.5" x14ac:dyDescent="0.2">
      <c r="A1500" s="548" t="s">
        <v>781</v>
      </c>
      <c r="B1500" s="27" t="s">
        <v>194</v>
      </c>
      <c r="C1500" s="87">
        <f t="shared" si="221"/>
        <v>0</v>
      </c>
      <c r="D1500" s="87">
        <v>0</v>
      </c>
      <c r="E1500" s="87">
        <f>25-25</f>
        <v>0</v>
      </c>
      <c r="F1500" s="87">
        <v>0</v>
      </c>
      <c r="G1500" s="87">
        <v>0</v>
      </c>
      <c r="H1500" s="87">
        <v>0</v>
      </c>
      <c r="I1500" s="87">
        <v>0</v>
      </c>
    </row>
    <row r="1501" spans="1:9" s="209" customFormat="1" x14ac:dyDescent="0.2">
      <c r="A1501" s="24"/>
      <c r="B1501" s="29" t="s">
        <v>195</v>
      </c>
      <c r="C1501" s="87">
        <f t="shared" si="221"/>
        <v>0</v>
      </c>
      <c r="D1501" s="87">
        <v>0</v>
      </c>
      <c r="E1501" s="87">
        <f>25-25</f>
        <v>0</v>
      </c>
      <c r="F1501" s="87">
        <v>0</v>
      </c>
      <c r="G1501" s="87">
        <v>0</v>
      </c>
      <c r="H1501" s="87">
        <v>0</v>
      </c>
      <c r="I1501" s="87">
        <v>0</v>
      </c>
    </row>
    <row r="1502" spans="1:9" s="209" customFormat="1" x14ac:dyDescent="0.2">
      <c r="A1502" s="65" t="s">
        <v>914</v>
      </c>
      <c r="B1502" s="71" t="s">
        <v>194</v>
      </c>
      <c r="C1502" s="87">
        <f t="shared" si="221"/>
        <v>92.4</v>
      </c>
      <c r="D1502" s="87">
        <v>0</v>
      </c>
      <c r="E1502" s="87">
        <v>92.4</v>
      </c>
      <c r="F1502" s="87">
        <v>0</v>
      </c>
      <c r="G1502" s="87">
        <v>0</v>
      </c>
      <c r="H1502" s="87">
        <v>0</v>
      </c>
      <c r="I1502" s="87">
        <v>0</v>
      </c>
    </row>
    <row r="1503" spans="1:9" s="209" customFormat="1" x14ac:dyDescent="0.2">
      <c r="A1503" s="11"/>
      <c r="B1503" s="70" t="s">
        <v>195</v>
      </c>
      <c r="C1503" s="87">
        <f t="shared" si="221"/>
        <v>92.4</v>
      </c>
      <c r="D1503" s="87">
        <v>0</v>
      </c>
      <c r="E1503" s="87">
        <v>92.4</v>
      </c>
      <c r="F1503" s="87">
        <v>0</v>
      </c>
      <c r="G1503" s="87">
        <v>0</v>
      </c>
      <c r="H1503" s="87">
        <v>0</v>
      </c>
      <c r="I1503" s="87">
        <v>0</v>
      </c>
    </row>
    <row r="1504" spans="1:9" s="209" customFormat="1" x14ac:dyDescent="0.2">
      <c r="A1504" s="65" t="s">
        <v>299</v>
      </c>
      <c r="B1504" s="66" t="s">
        <v>194</v>
      </c>
      <c r="C1504" s="87">
        <f t="shared" si="221"/>
        <v>37.799999999999997</v>
      </c>
      <c r="D1504" s="87">
        <v>0</v>
      </c>
      <c r="E1504" s="87">
        <v>37.799999999999997</v>
      </c>
      <c r="F1504" s="87">
        <v>0</v>
      </c>
      <c r="G1504" s="87">
        <v>0</v>
      </c>
      <c r="H1504" s="87">
        <v>0</v>
      </c>
      <c r="I1504" s="87">
        <v>0</v>
      </c>
    </row>
    <row r="1505" spans="1:9" s="209" customFormat="1" x14ac:dyDescent="0.2">
      <c r="A1505" s="11"/>
      <c r="B1505" s="66" t="s">
        <v>195</v>
      </c>
      <c r="C1505" s="87">
        <f t="shared" si="221"/>
        <v>37.799999999999997</v>
      </c>
      <c r="D1505" s="87">
        <v>0</v>
      </c>
      <c r="E1505" s="87">
        <v>37.799999999999997</v>
      </c>
      <c r="F1505" s="87">
        <v>0</v>
      </c>
      <c r="G1505" s="87">
        <v>0</v>
      </c>
      <c r="H1505" s="87">
        <v>0</v>
      </c>
      <c r="I1505" s="87">
        <v>0</v>
      </c>
    </row>
    <row r="1506" spans="1:9" s="209" customFormat="1" x14ac:dyDescent="0.2">
      <c r="A1506" s="65" t="s">
        <v>915</v>
      </c>
      <c r="B1506" s="71" t="s">
        <v>194</v>
      </c>
      <c r="C1506" s="87">
        <f t="shared" si="221"/>
        <v>7.7</v>
      </c>
      <c r="D1506" s="87">
        <v>0</v>
      </c>
      <c r="E1506" s="87">
        <v>7.7</v>
      </c>
      <c r="F1506" s="87">
        <v>0</v>
      </c>
      <c r="G1506" s="87">
        <v>0</v>
      </c>
      <c r="H1506" s="87">
        <v>0</v>
      </c>
      <c r="I1506" s="87">
        <v>0</v>
      </c>
    </row>
    <row r="1507" spans="1:9" s="209" customFormat="1" x14ac:dyDescent="0.2">
      <c r="A1507" s="11"/>
      <c r="B1507" s="70" t="s">
        <v>195</v>
      </c>
      <c r="C1507" s="87">
        <f t="shared" si="221"/>
        <v>7.7</v>
      </c>
      <c r="D1507" s="87">
        <v>0</v>
      </c>
      <c r="E1507" s="87">
        <v>7.7</v>
      </c>
      <c r="F1507" s="87">
        <v>0</v>
      </c>
      <c r="G1507" s="87">
        <v>0</v>
      </c>
      <c r="H1507" s="87">
        <v>0</v>
      </c>
      <c r="I1507" s="87">
        <v>0</v>
      </c>
    </row>
    <row r="1508" spans="1:9" s="209" customFormat="1" x14ac:dyDescent="0.2">
      <c r="A1508" s="548" t="s">
        <v>447</v>
      </c>
      <c r="B1508" s="66" t="s">
        <v>194</v>
      </c>
      <c r="C1508" s="87">
        <f t="shared" si="221"/>
        <v>155</v>
      </c>
      <c r="D1508" s="87">
        <v>0</v>
      </c>
      <c r="E1508" s="87">
        <v>155</v>
      </c>
      <c r="F1508" s="87">
        <v>0</v>
      </c>
      <c r="G1508" s="87">
        <v>0</v>
      </c>
      <c r="H1508" s="87">
        <v>0</v>
      </c>
      <c r="I1508" s="87">
        <v>0</v>
      </c>
    </row>
    <row r="1509" spans="1:9" s="209" customFormat="1" x14ac:dyDescent="0.2">
      <c r="A1509" s="11"/>
      <c r="B1509" s="66" t="s">
        <v>195</v>
      </c>
      <c r="C1509" s="87">
        <f t="shared" si="221"/>
        <v>155</v>
      </c>
      <c r="D1509" s="87">
        <v>0</v>
      </c>
      <c r="E1509" s="87">
        <v>155</v>
      </c>
      <c r="F1509" s="87">
        <v>0</v>
      </c>
      <c r="G1509" s="87">
        <v>0</v>
      </c>
      <c r="H1509" s="87">
        <v>0</v>
      </c>
      <c r="I1509" s="87">
        <v>0</v>
      </c>
    </row>
    <row r="1510" spans="1:9" s="209" customFormat="1" x14ac:dyDescent="0.2">
      <c r="A1510" s="65" t="s">
        <v>965</v>
      </c>
      <c r="B1510" s="71" t="s">
        <v>194</v>
      </c>
      <c r="C1510" s="87">
        <f t="shared" si="221"/>
        <v>251.4</v>
      </c>
      <c r="D1510" s="87">
        <v>0</v>
      </c>
      <c r="E1510" s="87">
        <v>251.4</v>
      </c>
      <c r="F1510" s="87">
        <v>0</v>
      </c>
      <c r="G1510" s="87">
        <v>0</v>
      </c>
      <c r="H1510" s="87">
        <v>0</v>
      </c>
      <c r="I1510" s="87">
        <v>0</v>
      </c>
    </row>
    <row r="1511" spans="1:9" s="209" customFormat="1" x14ac:dyDescent="0.2">
      <c r="A1511" s="11"/>
      <c r="B1511" s="70" t="s">
        <v>195</v>
      </c>
      <c r="C1511" s="87">
        <f t="shared" si="221"/>
        <v>251.4</v>
      </c>
      <c r="D1511" s="87">
        <v>0</v>
      </c>
      <c r="E1511" s="87">
        <v>251.4</v>
      </c>
      <c r="F1511" s="87">
        <v>0</v>
      </c>
      <c r="G1511" s="87">
        <v>0</v>
      </c>
      <c r="H1511" s="87">
        <v>0</v>
      </c>
      <c r="I1511" s="87">
        <v>0</v>
      </c>
    </row>
    <row r="1512" spans="1:9" s="352" customFormat="1" x14ac:dyDescent="0.2">
      <c r="A1512" s="378" t="s">
        <v>644</v>
      </c>
      <c r="B1512" s="504" t="s">
        <v>194</v>
      </c>
      <c r="C1512" s="345">
        <f t="shared" si="221"/>
        <v>24</v>
      </c>
      <c r="D1512" s="345">
        <f t="shared" ref="D1512:I1513" si="229">D1514</f>
        <v>0</v>
      </c>
      <c r="E1512" s="345">
        <f t="shared" si="229"/>
        <v>24</v>
      </c>
      <c r="F1512" s="345">
        <f t="shared" si="229"/>
        <v>0</v>
      </c>
      <c r="G1512" s="345">
        <f t="shared" si="229"/>
        <v>0</v>
      </c>
      <c r="H1512" s="345">
        <f t="shared" si="229"/>
        <v>0</v>
      </c>
      <c r="I1512" s="345">
        <f t="shared" si="229"/>
        <v>0</v>
      </c>
    </row>
    <row r="1513" spans="1:9" s="210" customFormat="1" x14ac:dyDescent="0.2">
      <c r="A1513" s="258"/>
      <c r="B1513" s="318" t="s">
        <v>195</v>
      </c>
      <c r="C1513" s="87">
        <f t="shared" si="221"/>
        <v>24</v>
      </c>
      <c r="D1513" s="87">
        <f t="shared" si="229"/>
        <v>0</v>
      </c>
      <c r="E1513" s="87">
        <f t="shared" si="229"/>
        <v>24</v>
      </c>
      <c r="F1513" s="87">
        <f t="shared" si="229"/>
        <v>0</v>
      </c>
      <c r="G1513" s="87">
        <f t="shared" si="229"/>
        <v>0</v>
      </c>
      <c r="H1513" s="87">
        <f t="shared" si="229"/>
        <v>0</v>
      </c>
      <c r="I1513" s="87">
        <f t="shared" si="229"/>
        <v>0</v>
      </c>
    </row>
    <row r="1514" spans="1:9" s="210" customFormat="1" ht="30" x14ac:dyDescent="0.25">
      <c r="A1514" s="247" t="s">
        <v>643</v>
      </c>
      <c r="B1514" s="226" t="s">
        <v>194</v>
      </c>
      <c r="C1514" s="87">
        <f t="shared" si="221"/>
        <v>24</v>
      </c>
      <c r="D1514" s="87">
        <v>0</v>
      </c>
      <c r="E1514" s="87">
        <v>24</v>
      </c>
      <c r="F1514" s="87">
        <v>0</v>
      </c>
      <c r="G1514" s="87">
        <v>0</v>
      </c>
      <c r="H1514" s="87">
        <v>0</v>
      </c>
      <c r="I1514" s="87">
        <v>0</v>
      </c>
    </row>
    <row r="1515" spans="1:9" s="210" customFormat="1" x14ac:dyDescent="0.2">
      <c r="A1515" s="11"/>
      <c r="B1515" s="227" t="s">
        <v>195</v>
      </c>
      <c r="C1515" s="87">
        <f t="shared" si="221"/>
        <v>24</v>
      </c>
      <c r="D1515" s="87">
        <v>0</v>
      </c>
      <c r="E1515" s="87">
        <v>24</v>
      </c>
      <c r="F1515" s="87">
        <v>0</v>
      </c>
      <c r="G1515" s="87">
        <v>0</v>
      </c>
      <c r="H1515" s="87">
        <v>0</v>
      </c>
      <c r="I1515" s="87">
        <v>0</v>
      </c>
    </row>
    <row r="1516" spans="1:9" s="334" customFormat="1" x14ac:dyDescent="0.2">
      <c r="A1516" s="376" t="s">
        <v>181</v>
      </c>
      <c r="B1516" s="377" t="s">
        <v>194</v>
      </c>
      <c r="C1516" s="333">
        <f t="shared" si="221"/>
        <v>3.43</v>
      </c>
      <c r="D1516" s="333">
        <f t="shared" ref="D1516:I1517" si="230">D1518</f>
        <v>3.43</v>
      </c>
      <c r="E1516" s="333">
        <f t="shared" si="230"/>
        <v>0</v>
      </c>
      <c r="F1516" s="333">
        <f t="shared" si="230"/>
        <v>0</v>
      </c>
      <c r="G1516" s="333">
        <f t="shared" si="230"/>
        <v>0</v>
      </c>
      <c r="H1516" s="333">
        <f t="shared" si="230"/>
        <v>0</v>
      </c>
      <c r="I1516" s="333">
        <f t="shared" si="230"/>
        <v>0</v>
      </c>
    </row>
    <row r="1517" spans="1:9" s="196" customFormat="1" x14ac:dyDescent="0.2">
      <c r="A1517" s="193"/>
      <c r="B1517" s="162" t="s">
        <v>195</v>
      </c>
      <c r="C1517" s="160">
        <f t="shared" si="221"/>
        <v>3.43</v>
      </c>
      <c r="D1517" s="160">
        <f t="shared" si="230"/>
        <v>3.43</v>
      </c>
      <c r="E1517" s="160">
        <f t="shared" si="230"/>
        <v>0</v>
      </c>
      <c r="F1517" s="160">
        <f t="shared" si="230"/>
        <v>0</v>
      </c>
      <c r="G1517" s="160">
        <f t="shared" si="230"/>
        <v>0</v>
      </c>
      <c r="H1517" s="160">
        <f t="shared" si="230"/>
        <v>0</v>
      </c>
      <c r="I1517" s="160">
        <f t="shared" si="230"/>
        <v>0</v>
      </c>
    </row>
    <row r="1518" spans="1:9" s="344" customFormat="1" ht="15" x14ac:dyDescent="0.25">
      <c r="A1518" s="370" t="s">
        <v>110</v>
      </c>
      <c r="B1518" s="341" t="s">
        <v>194</v>
      </c>
      <c r="C1518" s="342">
        <f>C1519</f>
        <v>3.43</v>
      </c>
      <c r="D1518" s="342">
        <v>3.43</v>
      </c>
      <c r="E1518" s="347">
        <v>0</v>
      </c>
      <c r="F1518" s="342">
        <v>0</v>
      </c>
      <c r="G1518" s="342">
        <v>0</v>
      </c>
      <c r="H1518" s="342">
        <v>0</v>
      </c>
      <c r="I1518" s="342">
        <v>0</v>
      </c>
    </row>
    <row r="1519" spans="1:9" s="124" customFormat="1" x14ac:dyDescent="0.2">
      <c r="A1519" s="141"/>
      <c r="B1519" s="106" t="s">
        <v>195</v>
      </c>
      <c r="C1519" s="104">
        <f>D1519+E1519+F1519+G1519+H1519+I1519</f>
        <v>3.43</v>
      </c>
      <c r="D1519" s="104">
        <v>3.43</v>
      </c>
      <c r="E1519" s="58">
        <v>0</v>
      </c>
      <c r="F1519" s="104">
        <v>0</v>
      </c>
      <c r="G1519" s="104">
        <v>0</v>
      </c>
      <c r="H1519" s="104">
        <v>0</v>
      </c>
      <c r="I1519" s="104">
        <v>0</v>
      </c>
    </row>
    <row r="1520" spans="1:9" s="334" customFormat="1" x14ac:dyDescent="0.2">
      <c r="A1520" s="376" t="s">
        <v>182</v>
      </c>
      <c r="B1520" s="377" t="s">
        <v>194</v>
      </c>
      <c r="C1520" s="333">
        <f>D1520+E1520+F1520+G1520+H1520+I1520</f>
        <v>177.2</v>
      </c>
      <c r="D1520" s="160">
        <f t="shared" ref="D1520:I1521" si="231">D1522+D1524+D1526+D1528+D1530+D1532+D1534+D1536</f>
        <v>41.2</v>
      </c>
      <c r="E1520" s="160">
        <f t="shared" si="231"/>
        <v>136</v>
      </c>
      <c r="F1520" s="160">
        <f t="shared" si="231"/>
        <v>0</v>
      </c>
      <c r="G1520" s="160">
        <f t="shared" si="231"/>
        <v>0</v>
      </c>
      <c r="H1520" s="160">
        <f t="shared" si="231"/>
        <v>0</v>
      </c>
      <c r="I1520" s="160">
        <f t="shared" si="231"/>
        <v>0</v>
      </c>
    </row>
    <row r="1521" spans="1:9" s="196" customFormat="1" x14ac:dyDescent="0.2">
      <c r="A1521" s="193"/>
      <c r="B1521" s="162" t="s">
        <v>195</v>
      </c>
      <c r="C1521" s="160">
        <f>D1521+E1521+F1521+G1521+H1521+I1521</f>
        <v>177.2</v>
      </c>
      <c r="D1521" s="160">
        <f t="shared" si="231"/>
        <v>41.2</v>
      </c>
      <c r="E1521" s="160">
        <f t="shared" si="231"/>
        <v>136</v>
      </c>
      <c r="F1521" s="160">
        <f t="shared" si="231"/>
        <v>0</v>
      </c>
      <c r="G1521" s="160">
        <f t="shared" si="231"/>
        <v>0</v>
      </c>
      <c r="H1521" s="160">
        <f t="shared" si="231"/>
        <v>0</v>
      </c>
      <c r="I1521" s="160">
        <f t="shared" si="231"/>
        <v>0</v>
      </c>
    </row>
    <row r="1522" spans="1:9" s="344" customFormat="1" ht="15" x14ac:dyDescent="0.25">
      <c r="A1522" s="370" t="s">
        <v>113</v>
      </c>
      <c r="B1522" s="341" t="s">
        <v>194</v>
      </c>
      <c r="C1522" s="342">
        <f>C1523</f>
        <v>34.200000000000003</v>
      </c>
      <c r="D1522" s="342">
        <v>34.200000000000003</v>
      </c>
      <c r="E1522" s="347">
        <f>E1523</f>
        <v>0</v>
      </c>
      <c r="F1522" s="342">
        <v>0</v>
      </c>
      <c r="G1522" s="342">
        <v>0</v>
      </c>
      <c r="H1522" s="342">
        <v>0</v>
      </c>
      <c r="I1522" s="342">
        <v>0</v>
      </c>
    </row>
    <row r="1523" spans="1:9" s="124" customFormat="1" x14ac:dyDescent="0.2">
      <c r="A1523" s="11"/>
      <c r="B1523" s="106" t="s">
        <v>195</v>
      </c>
      <c r="C1523" s="104">
        <f>D1523+E1523+F1523+G1523+H1523+I1523</f>
        <v>34.200000000000003</v>
      </c>
      <c r="D1523" s="104">
        <v>34.200000000000003</v>
      </c>
      <c r="E1523" s="58">
        <v>0</v>
      </c>
      <c r="F1523" s="104">
        <v>0</v>
      </c>
      <c r="G1523" s="104">
        <v>0</v>
      </c>
      <c r="H1523" s="104">
        <v>0</v>
      </c>
      <c r="I1523" s="104">
        <v>0</v>
      </c>
    </row>
    <row r="1524" spans="1:9" s="344" customFormat="1" ht="15" x14ac:dyDescent="0.25">
      <c r="A1524" s="370" t="s">
        <v>114</v>
      </c>
      <c r="B1524" s="341" t="s">
        <v>194</v>
      </c>
      <c r="C1524" s="342">
        <f>C1525</f>
        <v>7</v>
      </c>
      <c r="D1524" s="342">
        <v>7</v>
      </c>
      <c r="E1524" s="347">
        <f>E1525</f>
        <v>0</v>
      </c>
      <c r="F1524" s="342">
        <v>0</v>
      </c>
      <c r="G1524" s="342">
        <v>0</v>
      </c>
      <c r="H1524" s="342">
        <v>0</v>
      </c>
      <c r="I1524" s="342">
        <v>0</v>
      </c>
    </row>
    <row r="1525" spans="1:9" s="124" customFormat="1" x14ac:dyDescent="0.2">
      <c r="A1525" s="11"/>
      <c r="B1525" s="106" t="s">
        <v>195</v>
      </c>
      <c r="C1525" s="104">
        <f t="shared" ref="C1525:C1539" si="232">D1525+E1525+F1525+G1525+H1525+I1525</f>
        <v>7</v>
      </c>
      <c r="D1525" s="104">
        <v>7</v>
      </c>
      <c r="E1525" s="58">
        <v>0</v>
      </c>
      <c r="F1525" s="104">
        <v>0</v>
      </c>
      <c r="G1525" s="104">
        <v>0</v>
      </c>
      <c r="H1525" s="104">
        <v>0</v>
      </c>
      <c r="I1525" s="104">
        <v>0</v>
      </c>
    </row>
    <row r="1526" spans="1:9" s="210" customFormat="1" ht="15" x14ac:dyDescent="0.25">
      <c r="A1526" s="246" t="s">
        <v>645</v>
      </c>
      <c r="B1526" s="226" t="s">
        <v>194</v>
      </c>
      <c r="C1526" s="87">
        <f t="shared" si="232"/>
        <v>0</v>
      </c>
      <c r="D1526" s="87">
        <v>0</v>
      </c>
      <c r="E1526" s="58">
        <f>7-7</f>
        <v>0</v>
      </c>
      <c r="F1526" s="87">
        <v>0</v>
      </c>
      <c r="G1526" s="87">
        <v>0</v>
      </c>
      <c r="H1526" s="87">
        <v>0</v>
      </c>
      <c r="I1526" s="87">
        <v>0</v>
      </c>
    </row>
    <row r="1527" spans="1:9" s="210" customFormat="1" x14ac:dyDescent="0.2">
      <c r="A1527" s="11"/>
      <c r="B1527" s="227" t="s">
        <v>195</v>
      </c>
      <c r="C1527" s="87">
        <f t="shared" si="232"/>
        <v>0</v>
      </c>
      <c r="D1527" s="87">
        <v>0</v>
      </c>
      <c r="E1527" s="58">
        <f>7-7</f>
        <v>0</v>
      </c>
      <c r="F1527" s="87">
        <v>0</v>
      </c>
      <c r="G1527" s="87">
        <v>0</v>
      </c>
      <c r="H1527" s="87">
        <v>0</v>
      </c>
      <c r="I1527" s="87">
        <v>0</v>
      </c>
    </row>
    <row r="1528" spans="1:9" s="210" customFormat="1" x14ac:dyDescent="0.2">
      <c r="A1528" s="548" t="s">
        <v>782</v>
      </c>
      <c r="B1528" s="71" t="s">
        <v>194</v>
      </c>
      <c r="C1528" s="87">
        <f>D1528+E1528+F1528+G1528+H1528+I1528</f>
        <v>7</v>
      </c>
      <c r="D1528" s="87">
        <v>0</v>
      </c>
      <c r="E1528" s="58">
        <v>7</v>
      </c>
      <c r="F1528" s="87">
        <v>0</v>
      </c>
      <c r="G1528" s="87">
        <v>0</v>
      </c>
      <c r="H1528" s="87">
        <v>0</v>
      </c>
      <c r="I1528" s="87">
        <v>0</v>
      </c>
    </row>
    <row r="1529" spans="1:9" s="210" customFormat="1" x14ac:dyDescent="0.2">
      <c r="A1529" s="11"/>
      <c r="B1529" s="70" t="s">
        <v>195</v>
      </c>
      <c r="C1529" s="87">
        <f>D1529+E1529+F1529+G1529+H1529+I1529</f>
        <v>7</v>
      </c>
      <c r="D1529" s="87">
        <v>0</v>
      </c>
      <c r="E1529" s="58">
        <v>7</v>
      </c>
      <c r="F1529" s="87">
        <v>0</v>
      </c>
      <c r="G1529" s="87">
        <v>0</v>
      </c>
      <c r="H1529" s="87">
        <v>0</v>
      </c>
      <c r="I1529" s="87">
        <v>0</v>
      </c>
    </row>
    <row r="1530" spans="1:9" s="210" customFormat="1" ht="15" x14ac:dyDescent="0.25">
      <c r="A1530" s="246" t="s">
        <v>646</v>
      </c>
      <c r="B1530" s="226" t="s">
        <v>194</v>
      </c>
      <c r="C1530" s="87">
        <f t="shared" si="232"/>
        <v>0</v>
      </c>
      <c r="D1530" s="87">
        <v>0</v>
      </c>
      <c r="E1530" s="58">
        <f>38-38</f>
        <v>0</v>
      </c>
      <c r="F1530" s="87">
        <v>0</v>
      </c>
      <c r="G1530" s="87">
        <v>0</v>
      </c>
      <c r="H1530" s="87">
        <v>0</v>
      </c>
      <c r="I1530" s="87">
        <v>0</v>
      </c>
    </row>
    <row r="1531" spans="1:9" s="210" customFormat="1" x14ac:dyDescent="0.2">
      <c r="A1531" s="11"/>
      <c r="B1531" s="227" t="s">
        <v>195</v>
      </c>
      <c r="C1531" s="87">
        <f t="shared" si="232"/>
        <v>0</v>
      </c>
      <c r="D1531" s="87">
        <v>0</v>
      </c>
      <c r="E1531" s="58">
        <f>38-38</f>
        <v>0</v>
      </c>
      <c r="F1531" s="87">
        <v>0</v>
      </c>
      <c r="G1531" s="87">
        <v>0</v>
      </c>
      <c r="H1531" s="87">
        <v>0</v>
      </c>
      <c r="I1531" s="87">
        <v>0</v>
      </c>
    </row>
    <row r="1532" spans="1:9" s="210" customFormat="1" ht="25.5" x14ac:dyDescent="0.2">
      <c r="A1532" s="548" t="s">
        <v>783</v>
      </c>
      <c r="B1532" s="71" t="s">
        <v>194</v>
      </c>
      <c r="C1532" s="87">
        <f>D1532+E1532+F1532+G1532+H1532+I1532</f>
        <v>38</v>
      </c>
      <c r="D1532" s="87">
        <v>0</v>
      </c>
      <c r="E1532" s="58">
        <v>38</v>
      </c>
      <c r="F1532" s="87">
        <v>0</v>
      </c>
      <c r="G1532" s="87">
        <v>0</v>
      </c>
      <c r="H1532" s="87">
        <v>0</v>
      </c>
      <c r="I1532" s="87">
        <v>0</v>
      </c>
    </row>
    <row r="1533" spans="1:9" s="210" customFormat="1" x14ac:dyDescent="0.2">
      <c r="A1533" s="11"/>
      <c r="B1533" s="70" t="s">
        <v>195</v>
      </c>
      <c r="C1533" s="87">
        <f>D1533+E1533+F1533+G1533+H1533+I1533</f>
        <v>38</v>
      </c>
      <c r="D1533" s="87">
        <v>0</v>
      </c>
      <c r="E1533" s="58">
        <v>38</v>
      </c>
      <c r="F1533" s="87">
        <v>0</v>
      </c>
      <c r="G1533" s="87">
        <v>0</v>
      </c>
      <c r="H1533" s="87">
        <v>0</v>
      </c>
      <c r="I1533" s="87">
        <v>0</v>
      </c>
    </row>
    <row r="1534" spans="1:9" s="210" customFormat="1" ht="15" x14ac:dyDescent="0.25">
      <c r="A1534" s="246" t="s">
        <v>647</v>
      </c>
      <c r="B1534" s="71" t="s">
        <v>194</v>
      </c>
      <c r="C1534" s="87">
        <f t="shared" si="232"/>
        <v>11</v>
      </c>
      <c r="D1534" s="87">
        <v>0</v>
      </c>
      <c r="E1534" s="58">
        <v>11</v>
      </c>
      <c r="F1534" s="87">
        <v>0</v>
      </c>
      <c r="G1534" s="87">
        <v>0</v>
      </c>
      <c r="H1534" s="87">
        <v>0</v>
      </c>
      <c r="I1534" s="87">
        <v>0</v>
      </c>
    </row>
    <row r="1535" spans="1:9" s="210" customFormat="1" x14ac:dyDescent="0.2">
      <c r="A1535" s="11"/>
      <c r="B1535" s="70" t="s">
        <v>195</v>
      </c>
      <c r="C1535" s="87">
        <f t="shared" si="232"/>
        <v>11</v>
      </c>
      <c r="D1535" s="87">
        <v>0</v>
      </c>
      <c r="E1535" s="58">
        <v>11</v>
      </c>
      <c r="F1535" s="87">
        <v>0</v>
      </c>
      <c r="G1535" s="87">
        <v>0</v>
      </c>
      <c r="H1535" s="87">
        <v>0</v>
      </c>
      <c r="I1535" s="87">
        <v>0</v>
      </c>
    </row>
    <row r="1536" spans="1:9" s="210" customFormat="1" x14ac:dyDescent="0.2">
      <c r="A1536" s="65" t="s">
        <v>967</v>
      </c>
      <c r="B1536" s="71" t="s">
        <v>194</v>
      </c>
      <c r="C1536" s="87">
        <f t="shared" si="232"/>
        <v>80</v>
      </c>
      <c r="D1536" s="87">
        <v>0</v>
      </c>
      <c r="E1536" s="58">
        <v>80</v>
      </c>
      <c r="F1536" s="87">
        <v>0</v>
      </c>
      <c r="G1536" s="87">
        <v>0</v>
      </c>
      <c r="H1536" s="87">
        <v>0</v>
      </c>
      <c r="I1536" s="87">
        <v>0</v>
      </c>
    </row>
    <row r="1537" spans="1:9" s="210" customFormat="1" x14ac:dyDescent="0.2">
      <c r="A1537" s="11"/>
      <c r="B1537" s="70" t="s">
        <v>195</v>
      </c>
      <c r="C1537" s="87">
        <f t="shared" si="232"/>
        <v>80</v>
      </c>
      <c r="D1537" s="87">
        <v>0</v>
      </c>
      <c r="E1537" s="58">
        <v>80</v>
      </c>
      <c r="F1537" s="87">
        <v>0</v>
      </c>
      <c r="G1537" s="87">
        <v>0</v>
      </c>
      <c r="H1537" s="87">
        <v>0</v>
      </c>
      <c r="I1537" s="87">
        <v>0</v>
      </c>
    </row>
    <row r="1538" spans="1:9" s="196" customFormat="1" ht="25.5" x14ac:dyDescent="0.2">
      <c r="A1538" s="194" t="s">
        <v>183</v>
      </c>
      <c r="B1538" s="159" t="s">
        <v>194</v>
      </c>
      <c r="C1538" s="160">
        <f t="shared" si="232"/>
        <v>147.5</v>
      </c>
      <c r="D1538" s="160">
        <f t="shared" ref="D1538:I1539" si="233">D1540+D1542+D1544</f>
        <v>70.5</v>
      </c>
      <c r="E1538" s="160">
        <f t="shared" si="233"/>
        <v>77</v>
      </c>
      <c r="F1538" s="160">
        <f t="shared" si="233"/>
        <v>0</v>
      </c>
      <c r="G1538" s="160">
        <f t="shared" si="233"/>
        <v>0</v>
      </c>
      <c r="H1538" s="160">
        <f t="shared" si="233"/>
        <v>0</v>
      </c>
      <c r="I1538" s="160">
        <f t="shared" si="233"/>
        <v>0</v>
      </c>
    </row>
    <row r="1539" spans="1:9" s="196" customFormat="1" x14ac:dyDescent="0.2">
      <c r="A1539" s="193"/>
      <c r="B1539" s="162" t="s">
        <v>195</v>
      </c>
      <c r="C1539" s="160">
        <f t="shared" si="232"/>
        <v>147.5</v>
      </c>
      <c r="D1539" s="160">
        <f t="shared" si="233"/>
        <v>70.5</v>
      </c>
      <c r="E1539" s="160">
        <f t="shared" si="233"/>
        <v>77</v>
      </c>
      <c r="F1539" s="160">
        <f t="shared" si="233"/>
        <v>0</v>
      </c>
      <c r="G1539" s="160">
        <f t="shared" si="233"/>
        <v>0</v>
      </c>
      <c r="H1539" s="160">
        <f t="shared" si="233"/>
        <v>0</v>
      </c>
      <c r="I1539" s="160">
        <f t="shared" si="233"/>
        <v>0</v>
      </c>
    </row>
    <row r="1540" spans="1:9" s="352" customFormat="1" ht="15" x14ac:dyDescent="0.25">
      <c r="A1540" s="370" t="s">
        <v>320</v>
      </c>
      <c r="B1540" s="350" t="s">
        <v>194</v>
      </c>
      <c r="C1540" s="345">
        <f>C1541</f>
        <v>60.5</v>
      </c>
      <c r="D1540" s="345">
        <v>60.5</v>
      </c>
      <c r="E1540" s="347">
        <v>0</v>
      </c>
      <c r="F1540" s="345">
        <v>0</v>
      </c>
      <c r="G1540" s="345">
        <v>0</v>
      </c>
      <c r="H1540" s="345">
        <v>0</v>
      </c>
      <c r="I1540" s="345">
        <v>0</v>
      </c>
    </row>
    <row r="1541" spans="1:9" s="210" customFormat="1" x14ac:dyDescent="0.2">
      <c r="A1541" s="11"/>
      <c r="B1541" s="29" t="s">
        <v>195</v>
      </c>
      <c r="C1541" s="87">
        <f>D1541+E1541+F1541+G1541+H1541+I1541</f>
        <v>60.5</v>
      </c>
      <c r="D1541" s="345">
        <v>60.5</v>
      </c>
      <c r="E1541" s="347">
        <v>0</v>
      </c>
      <c r="F1541" s="87">
        <v>0</v>
      </c>
      <c r="G1541" s="87">
        <v>0</v>
      </c>
      <c r="H1541" s="87">
        <v>0</v>
      </c>
      <c r="I1541" s="87">
        <v>0</v>
      </c>
    </row>
    <row r="1542" spans="1:9" s="352" customFormat="1" ht="15" x14ac:dyDescent="0.25">
      <c r="A1542" s="370" t="s">
        <v>117</v>
      </c>
      <c r="B1542" s="350" t="s">
        <v>194</v>
      </c>
      <c r="C1542" s="345">
        <f>C1543</f>
        <v>10</v>
      </c>
      <c r="D1542" s="345">
        <v>10</v>
      </c>
      <c r="E1542" s="347">
        <v>0</v>
      </c>
      <c r="F1542" s="345">
        <v>0</v>
      </c>
      <c r="G1542" s="345">
        <v>0</v>
      </c>
      <c r="H1542" s="345">
        <v>0</v>
      </c>
      <c r="I1542" s="345">
        <v>0</v>
      </c>
    </row>
    <row r="1543" spans="1:9" s="210" customFormat="1" x14ac:dyDescent="0.2">
      <c r="A1543" s="11"/>
      <c r="B1543" s="29" t="s">
        <v>195</v>
      </c>
      <c r="C1543" s="87">
        <f t="shared" ref="C1543:C1606" si="234">D1543+E1543+F1543+G1543+H1543+I1543</f>
        <v>10</v>
      </c>
      <c r="D1543" s="87">
        <v>10</v>
      </c>
      <c r="E1543" s="58">
        <v>0</v>
      </c>
      <c r="F1543" s="87">
        <v>0</v>
      </c>
      <c r="G1543" s="87">
        <v>0</v>
      </c>
      <c r="H1543" s="87">
        <v>0</v>
      </c>
      <c r="I1543" s="87">
        <v>0</v>
      </c>
    </row>
    <row r="1544" spans="1:9" s="352" customFormat="1" x14ac:dyDescent="0.2">
      <c r="A1544" s="65" t="s">
        <v>967</v>
      </c>
      <c r="B1544" s="350" t="s">
        <v>194</v>
      </c>
      <c r="C1544" s="345">
        <f t="shared" si="234"/>
        <v>77</v>
      </c>
      <c r="D1544" s="345">
        <v>0</v>
      </c>
      <c r="E1544" s="347">
        <v>77</v>
      </c>
      <c r="F1544" s="345">
        <v>0</v>
      </c>
      <c r="G1544" s="345">
        <v>0</v>
      </c>
      <c r="H1544" s="345">
        <v>0</v>
      </c>
      <c r="I1544" s="345">
        <v>0</v>
      </c>
    </row>
    <row r="1545" spans="1:9" s="210" customFormat="1" x14ac:dyDescent="0.2">
      <c r="A1545" s="11"/>
      <c r="B1545" s="29" t="s">
        <v>195</v>
      </c>
      <c r="C1545" s="345">
        <f t="shared" si="234"/>
        <v>77</v>
      </c>
      <c r="D1545" s="87">
        <v>0</v>
      </c>
      <c r="E1545" s="58">
        <v>77</v>
      </c>
      <c r="F1545" s="87">
        <v>0</v>
      </c>
      <c r="G1545" s="87">
        <v>0</v>
      </c>
      <c r="H1545" s="87">
        <v>0</v>
      </c>
      <c r="I1545" s="87">
        <v>0</v>
      </c>
    </row>
    <row r="1546" spans="1:9" s="250" customFormat="1" x14ac:dyDescent="0.2">
      <c r="A1546" s="163" t="s">
        <v>648</v>
      </c>
      <c r="B1546" s="71" t="s">
        <v>194</v>
      </c>
      <c r="C1546" s="72">
        <f t="shared" si="234"/>
        <v>70.5</v>
      </c>
      <c r="D1546" s="72">
        <f>D1548</f>
        <v>70.5</v>
      </c>
      <c r="E1546" s="72">
        <v>0</v>
      </c>
      <c r="F1546" s="72">
        <v>0</v>
      </c>
      <c r="G1546" s="72">
        <v>0</v>
      </c>
      <c r="H1546" s="72">
        <v>0</v>
      </c>
      <c r="I1546" s="72">
        <v>0</v>
      </c>
    </row>
    <row r="1547" spans="1:9" s="250" customFormat="1" x14ac:dyDescent="0.2">
      <c r="A1547" s="69"/>
      <c r="B1547" s="70" t="s">
        <v>195</v>
      </c>
      <c r="C1547" s="72">
        <f t="shared" si="234"/>
        <v>70.5</v>
      </c>
      <c r="D1547" s="72">
        <f>D1549</f>
        <v>70.5</v>
      </c>
      <c r="E1547" s="72">
        <f>E1549</f>
        <v>0</v>
      </c>
      <c r="F1547" s="72">
        <f>F1549</f>
        <v>0</v>
      </c>
      <c r="G1547" s="72">
        <f>G1549</f>
        <v>0</v>
      </c>
      <c r="H1547" s="72">
        <f>H1549</f>
        <v>0</v>
      </c>
      <c r="I1547" s="72">
        <f>I1549</f>
        <v>0</v>
      </c>
    </row>
    <row r="1548" spans="1:9" s="354" customFormat="1" ht="15" x14ac:dyDescent="0.25">
      <c r="A1548" s="426" t="s">
        <v>498</v>
      </c>
      <c r="B1548" s="353" t="s">
        <v>194</v>
      </c>
      <c r="C1548" s="347">
        <f t="shared" si="234"/>
        <v>70.5</v>
      </c>
      <c r="D1548" s="347">
        <v>70.5</v>
      </c>
      <c r="E1548" s="347">
        <v>0</v>
      </c>
      <c r="F1548" s="347">
        <v>0</v>
      </c>
      <c r="G1548" s="347">
        <v>0</v>
      </c>
      <c r="H1548" s="347">
        <v>0</v>
      </c>
      <c r="I1548" s="347">
        <v>0</v>
      </c>
    </row>
    <row r="1549" spans="1:9" s="250" customFormat="1" x14ac:dyDescent="0.2">
      <c r="A1549" s="69"/>
      <c r="B1549" s="70" t="s">
        <v>195</v>
      </c>
      <c r="C1549" s="72">
        <f t="shared" si="234"/>
        <v>70.5</v>
      </c>
      <c r="D1549" s="72">
        <v>70.5</v>
      </c>
      <c r="E1549" s="72">
        <v>0</v>
      </c>
      <c r="F1549" s="72">
        <v>0</v>
      </c>
      <c r="G1549" s="72">
        <v>0</v>
      </c>
      <c r="H1549" s="72">
        <v>0</v>
      </c>
      <c r="I1549" s="72">
        <v>0</v>
      </c>
    </row>
    <row r="1550" spans="1:9" s="250" customFormat="1" ht="25.5" x14ac:dyDescent="0.2">
      <c r="A1550" s="535" t="s">
        <v>966</v>
      </c>
      <c r="B1550" s="71" t="s">
        <v>194</v>
      </c>
      <c r="C1550" s="72">
        <f t="shared" si="234"/>
        <v>77</v>
      </c>
      <c r="D1550" s="72">
        <f t="shared" ref="D1550:I1551" si="235">D1552</f>
        <v>0</v>
      </c>
      <c r="E1550" s="72">
        <f t="shared" si="235"/>
        <v>77</v>
      </c>
      <c r="F1550" s="72">
        <f t="shared" si="235"/>
        <v>0</v>
      </c>
      <c r="G1550" s="72">
        <f t="shared" si="235"/>
        <v>0</v>
      </c>
      <c r="H1550" s="72">
        <f t="shared" si="235"/>
        <v>0</v>
      </c>
      <c r="I1550" s="72">
        <f t="shared" si="235"/>
        <v>0</v>
      </c>
    </row>
    <row r="1551" spans="1:9" s="250" customFormat="1" x14ac:dyDescent="0.2">
      <c r="A1551" s="69"/>
      <c r="B1551" s="70" t="s">
        <v>195</v>
      </c>
      <c r="C1551" s="72">
        <f t="shared" si="234"/>
        <v>77</v>
      </c>
      <c r="D1551" s="72">
        <f t="shared" si="235"/>
        <v>0</v>
      </c>
      <c r="E1551" s="72">
        <f t="shared" si="235"/>
        <v>77</v>
      </c>
      <c r="F1551" s="72">
        <f t="shared" si="235"/>
        <v>0</v>
      </c>
      <c r="G1551" s="72">
        <f t="shared" si="235"/>
        <v>0</v>
      </c>
      <c r="H1551" s="72">
        <f t="shared" si="235"/>
        <v>0</v>
      </c>
      <c r="I1551" s="72">
        <f t="shared" si="235"/>
        <v>0</v>
      </c>
    </row>
    <row r="1552" spans="1:9" s="354" customFormat="1" x14ac:dyDescent="0.2">
      <c r="A1552" s="65" t="s">
        <v>967</v>
      </c>
      <c r="B1552" s="71" t="s">
        <v>194</v>
      </c>
      <c r="C1552" s="72">
        <f t="shared" si="234"/>
        <v>77</v>
      </c>
      <c r="D1552" s="72">
        <v>0</v>
      </c>
      <c r="E1552" s="72">
        <v>77</v>
      </c>
      <c r="F1552" s="72">
        <v>0</v>
      </c>
      <c r="G1552" s="72">
        <v>0</v>
      </c>
      <c r="H1552" s="72">
        <v>0</v>
      </c>
      <c r="I1552" s="72">
        <v>0</v>
      </c>
    </row>
    <row r="1553" spans="1:9" s="250" customFormat="1" x14ac:dyDescent="0.2">
      <c r="A1553" s="69"/>
      <c r="B1553" s="70" t="s">
        <v>195</v>
      </c>
      <c r="C1553" s="347">
        <f t="shared" si="234"/>
        <v>77</v>
      </c>
      <c r="D1553" s="72">
        <v>0</v>
      </c>
      <c r="E1553" s="72">
        <v>77</v>
      </c>
      <c r="F1553" s="72">
        <v>0</v>
      </c>
      <c r="G1553" s="72">
        <v>0</v>
      </c>
      <c r="H1553" s="72">
        <v>0</v>
      </c>
      <c r="I1553" s="72">
        <v>0</v>
      </c>
    </row>
    <row r="1554" spans="1:9" s="250" customFormat="1" x14ac:dyDescent="0.2">
      <c r="A1554" s="582" t="s">
        <v>968</v>
      </c>
      <c r="B1554" s="71" t="s">
        <v>194</v>
      </c>
      <c r="C1554" s="72">
        <f t="shared" si="234"/>
        <v>77</v>
      </c>
      <c r="D1554" s="72">
        <f t="shared" ref="D1554:I1555" si="236">D1556</f>
        <v>0</v>
      </c>
      <c r="E1554" s="72">
        <f t="shared" si="236"/>
        <v>77</v>
      </c>
      <c r="F1554" s="72">
        <f t="shared" si="236"/>
        <v>0</v>
      </c>
      <c r="G1554" s="72">
        <f t="shared" si="236"/>
        <v>0</v>
      </c>
      <c r="H1554" s="72">
        <f t="shared" si="236"/>
        <v>0</v>
      </c>
      <c r="I1554" s="72">
        <f t="shared" si="236"/>
        <v>0</v>
      </c>
    </row>
    <row r="1555" spans="1:9" s="250" customFormat="1" x14ac:dyDescent="0.2">
      <c r="A1555" s="69"/>
      <c r="B1555" s="70" t="s">
        <v>195</v>
      </c>
      <c r="C1555" s="72">
        <f t="shared" si="234"/>
        <v>77</v>
      </c>
      <c r="D1555" s="72">
        <f t="shared" si="236"/>
        <v>0</v>
      </c>
      <c r="E1555" s="72">
        <f t="shared" si="236"/>
        <v>77</v>
      </c>
      <c r="F1555" s="72">
        <f t="shared" si="236"/>
        <v>0</v>
      </c>
      <c r="G1555" s="72">
        <f t="shared" si="236"/>
        <v>0</v>
      </c>
      <c r="H1555" s="72">
        <f t="shared" si="236"/>
        <v>0</v>
      </c>
      <c r="I1555" s="72">
        <f t="shared" si="236"/>
        <v>0</v>
      </c>
    </row>
    <row r="1556" spans="1:9" s="354" customFormat="1" x14ac:dyDescent="0.2">
      <c r="A1556" s="65" t="s">
        <v>967</v>
      </c>
      <c r="B1556" s="71" t="s">
        <v>194</v>
      </c>
      <c r="C1556" s="72">
        <f t="shared" si="234"/>
        <v>77</v>
      </c>
      <c r="D1556" s="72">
        <v>0</v>
      </c>
      <c r="E1556" s="72">
        <v>77</v>
      </c>
      <c r="F1556" s="72">
        <v>0</v>
      </c>
      <c r="G1556" s="72">
        <v>0</v>
      </c>
      <c r="H1556" s="72">
        <v>0</v>
      </c>
      <c r="I1556" s="72">
        <v>0</v>
      </c>
    </row>
    <row r="1557" spans="1:9" s="250" customFormat="1" x14ac:dyDescent="0.2">
      <c r="A1557" s="69"/>
      <c r="B1557" s="70" t="s">
        <v>195</v>
      </c>
      <c r="C1557" s="72">
        <f t="shared" si="234"/>
        <v>77</v>
      </c>
      <c r="D1557" s="72">
        <v>0</v>
      </c>
      <c r="E1557" s="72">
        <v>77</v>
      </c>
      <c r="F1557" s="72">
        <v>0</v>
      </c>
      <c r="G1557" s="72">
        <v>0</v>
      </c>
      <c r="H1557" s="72">
        <v>0</v>
      </c>
      <c r="I1557" s="72">
        <v>0</v>
      </c>
    </row>
    <row r="1558" spans="1:9" s="161" customFormat="1" ht="16.5" customHeight="1" x14ac:dyDescent="0.2">
      <c r="A1558" s="194" t="s">
        <v>229</v>
      </c>
      <c r="B1558" s="159" t="s">
        <v>194</v>
      </c>
      <c r="C1558" s="160">
        <f t="shared" si="234"/>
        <v>210.04999999999998</v>
      </c>
      <c r="D1558" s="160">
        <f>D1560+D1566+D1570+D1600</f>
        <v>45</v>
      </c>
      <c r="E1558" s="160">
        <f t="shared" ref="E1558:I1559" si="237">E1560+E1566+E1570+E1600</f>
        <v>165.04999999999998</v>
      </c>
      <c r="F1558" s="160">
        <f t="shared" si="237"/>
        <v>0</v>
      </c>
      <c r="G1558" s="160">
        <f t="shared" si="237"/>
        <v>0</v>
      </c>
      <c r="H1558" s="160">
        <f t="shared" si="237"/>
        <v>0</v>
      </c>
      <c r="I1558" s="160">
        <f t="shared" si="237"/>
        <v>0</v>
      </c>
    </row>
    <row r="1559" spans="1:9" s="161" customFormat="1" x14ac:dyDescent="0.2">
      <c r="A1559" s="181"/>
      <c r="B1559" s="162" t="s">
        <v>195</v>
      </c>
      <c r="C1559" s="160">
        <f t="shared" si="234"/>
        <v>210.04999999999998</v>
      </c>
      <c r="D1559" s="160">
        <f>D1561+D1567+D1571+D1601</f>
        <v>45</v>
      </c>
      <c r="E1559" s="160">
        <f t="shared" si="237"/>
        <v>165.04999999999998</v>
      </c>
      <c r="F1559" s="160">
        <f t="shared" si="237"/>
        <v>0</v>
      </c>
      <c r="G1559" s="160">
        <f t="shared" si="237"/>
        <v>0</v>
      </c>
      <c r="H1559" s="160">
        <f t="shared" si="237"/>
        <v>0</v>
      </c>
      <c r="I1559" s="160">
        <f t="shared" si="237"/>
        <v>0</v>
      </c>
    </row>
    <row r="1560" spans="1:9" s="161" customFormat="1" ht="28.5" x14ac:dyDescent="0.2">
      <c r="A1560" s="505" t="s">
        <v>649</v>
      </c>
      <c r="B1560" s="164" t="s">
        <v>194</v>
      </c>
      <c r="C1560" s="104">
        <f t="shared" si="234"/>
        <v>12</v>
      </c>
      <c r="D1560" s="160">
        <f t="shared" ref="D1560:I1561" si="238">D1562+D1564</f>
        <v>0</v>
      </c>
      <c r="E1560" s="160">
        <f t="shared" si="238"/>
        <v>12</v>
      </c>
      <c r="F1560" s="160">
        <f t="shared" si="238"/>
        <v>0</v>
      </c>
      <c r="G1560" s="160">
        <f t="shared" si="238"/>
        <v>0</v>
      </c>
      <c r="H1560" s="160">
        <f t="shared" si="238"/>
        <v>0</v>
      </c>
      <c r="I1560" s="160">
        <f t="shared" si="238"/>
        <v>0</v>
      </c>
    </row>
    <row r="1561" spans="1:9" s="161" customFormat="1" x14ac:dyDescent="0.2">
      <c r="A1561" s="229"/>
      <c r="B1561" s="167" t="s">
        <v>195</v>
      </c>
      <c r="C1561" s="104">
        <f t="shared" si="234"/>
        <v>12</v>
      </c>
      <c r="D1561" s="160">
        <f t="shared" si="238"/>
        <v>0</v>
      </c>
      <c r="E1561" s="160">
        <f t="shared" si="238"/>
        <v>12</v>
      </c>
      <c r="F1561" s="160">
        <f t="shared" si="238"/>
        <v>0</v>
      </c>
      <c r="G1561" s="160">
        <f t="shared" si="238"/>
        <v>0</v>
      </c>
      <c r="H1561" s="160">
        <f t="shared" si="238"/>
        <v>0</v>
      </c>
      <c r="I1561" s="160">
        <f t="shared" si="238"/>
        <v>0</v>
      </c>
    </row>
    <row r="1562" spans="1:9" s="125" customFormat="1" ht="25.5" x14ac:dyDescent="0.2">
      <c r="A1562" s="101" t="s">
        <v>650</v>
      </c>
      <c r="B1562" s="71" t="s">
        <v>194</v>
      </c>
      <c r="C1562" s="104">
        <f t="shared" si="234"/>
        <v>0</v>
      </c>
      <c r="D1562" s="104">
        <v>0</v>
      </c>
      <c r="E1562" s="103">
        <f>12-12</f>
        <v>0</v>
      </c>
      <c r="F1562" s="104">
        <v>0</v>
      </c>
      <c r="G1562" s="104">
        <v>0</v>
      </c>
      <c r="H1562" s="104">
        <v>0</v>
      </c>
      <c r="I1562" s="104">
        <v>0</v>
      </c>
    </row>
    <row r="1563" spans="1:9" s="125" customFormat="1" x14ac:dyDescent="0.2">
      <c r="A1563" s="100"/>
      <c r="B1563" s="29" t="s">
        <v>195</v>
      </c>
      <c r="C1563" s="104">
        <f t="shared" si="234"/>
        <v>0</v>
      </c>
      <c r="D1563" s="104">
        <v>0</v>
      </c>
      <c r="E1563" s="103">
        <f>12-12</f>
        <v>0</v>
      </c>
      <c r="F1563" s="104">
        <v>0</v>
      </c>
      <c r="G1563" s="104">
        <v>0</v>
      </c>
      <c r="H1563" s="104">
        <v>0</v>
      </c>
      <c r="I1563" s="104">
        <v>0</v>
      </c>
    </row>
    <row r="1564" spans="1:9" s="125" customFormat="1" ht="25.5" x14ac:dyDescent="0.2">
      <c r="A1564" s="548" t="s">
        <v>784</v>
      </c>
      <c r="B1564" s="71" t="s">
        <v>194</v>
      </c>
      <c r="C1564" s="104">
        <f t="shared" si="234"/>
        <v>12</v>
      </c>
      <c r="D1564" s="104">
        <v>0</v>
      </c>
      <c r="E1564" s="103">
        <v>12</v>
      </c>
      <c r="F1564" s="104">
        <v>0</v>
      </c>
      <c r="G1564" s="104">
        <v>0</v>
      </c>
      <c r="H1564" s="104">
        <v>0</v>
      </c>
      <c r="I1564" s="104">
        <v>0</v>
      </c>
    </row>
    <row r="1565" spans="1:9" s="125" customFormat="1" x14ac:dyDescent="0.2">
      <c r="A1565" s="100"/>
      <c r="B1565" s="29" t="s">
        <v>195</v>
      </c>
      <c r="C1565" s="104">
        <f t="shared" si="234"/>
        <v>12</v>
      </c>
      <c r="D1565" s="104">
        <v>0</v>
      </c>
      <c r="E1565" s="103">
        <v>12</v>
      </c>
      <c r="F1565" s="104">
        <v>0</v>
      </c>
      <c r="G1565" s="104">
        <v>0</v>
      </c>
      <c r="H1565" s="104">
        <v>0</v>
      </c>
      <c r="I1565" s="104">
        <v>0</v>
      </c>
    </row>
    <row r="1566" spans="1:9" s="161" customFormat="1" x14ac:dyDescent="0.2">
      <c r="A1566" s="191" t="s">
        <v>351</v>
      </c>
      <c r="B1566" s="159" t="s">
        <v>194</v>
      </c>
      <c r="C1566" s="160">
        <f t="shared" si="234"/>
        <v>45</v>
      </c>
      <c r="D1566" s="160">
        <f t="shared" ref="D1566:I1567" si="239">D1568</f>
        <v>45</v>
      </c>
      <c r="E1566" s="160">
        <f t="shared" si="239"/>
        <v>0</v>
      </c>
      <c r="F1566" s="160">
        <f t="shared" si="239"/>
        <v>0</v>
      </c>
      <c r="G1566" s="160">
        <f t="shared" si="239"/>
        <v>0</v>
      </c>
      <c r="H1566" s="160">
        <f t="shared" si="239"/>
        <v>0</v>
      </c>
      <c r="I1566" s="160">
        <f t="shared" si="239"/>
        <v>0</v>
      </c>
    </row>
    <row r="1567" spans="1:9" s="161" customFormat="1" x14ac:dyDescent="0.2">
      <c r="A1567" s="181"/>
      <c r="B1567" s="162" t="s">
        <v>195</v>
      </c>
      <c r="C1567" s="160">
        <f t="shared" si="234"/>
        <v>45</v>
      </c>
      <c r="D1567" s="160">
        <f t="shared" si="239"/>
        <v>45</v>
      </c>
      <c r="E1567" s="160">
        <f t="shared" si="239"/>
        <v>0</v>
      </c>
      <c r="F1567" s="160">
        <f t="shared" si="239"/>
        <v>0</v>
      </c>
      <c r="G1567" s="160">
        <f t="shared" si="239"/>
        <v>0</v>
      </c>
      <c r="H1567" s="160">
        <f t="shared" si="239"/>
        <v>0</v>
      </c>
      <c r="I1567" s="160">
        <f t="shared" si="239"/>
        <v>0</v>
      </c>
    </row>
    <row r="1568" spans="1:9" s="352" customFormat="1" x14ac:dyDescent="0.2">
      <c r="A1568" s="349" t="s">
        <v>173</v>
      </c>
      <c r="B1568" s="412" t="s">
        <v>194</v>
      </c>
      <c r="C1568" s="345">
        <f t="shared" si="234"/>
        <v>45</v>
      </c>
      <c r="D1568" s="345">
        <v>45</v>
      </c>
      <c r="E1568" s="345">
        <f>E1569</f>
        <v>0</v>
      </c>
      <c r="F1568" s="345">
        <v>0</v>
      </c>
      <c r="G1568" s="345">
        <v>0</v>
      </c>
      <c r="H1568" s="345">
        <v>0</v>
      </c>
      <c r="I1568" s="345">
        <v>0</v>
      </c>
    </row>
    <row r="1569" spans="1:9" s="212" customFormat="1" x14ac:dyDescent="0.2">
      <c r="A1569" s="100"/>
      <c r="B1569" s="66" t="s">
        <v>195</v>
      </c>
      <c r="C1569" s="72">
        <f t="shared" si="234"/>
        <v>45</v>
      </c>
      <c r="D1569" s="72">
        <v>45</v>
      </c>
      <c r="E1569" s="72">
        <v>0</v>
      </c>
      <c r="F1569" s="72">
        <v>0</v>
      </c>
      <c r="G1569" s="72">
        <v>0</v>
      </c>
      <c r="H1569" s="72">
        <v>0</v>
      </c>
      <c r="I1569" s="72">
        <v>0</v>
      </c>
    </row>
    <row r="1570" spans="1:9" s="161" customFormat="1" ht="25.5" x14ac:dyDescent="0.2">
      <c r="A1570" s="194" t="s">
        <v>916</v>
      </c>
      <c r="B1570" s="71" t="s">
        <v>194</v>
      </c>
      <c r="C1570" s="165">
        <f t="shared" si="234"/>
        <v>146.54999999999998</v>
      </c>
      <c r="D1570" s="160">
        <f>D1572+D1574+D1576+D1578+D1580+D1582+D1584+D1586+D1588+D1590+D1592+D1594+D1596+D1598</f>
        <v>0</v>
      </c>
      <c r="E1570" s="160">
        <f t="shared" ref="E1570:I1571" si="240">E1572+E1574+E1576+E1578+E1580+E1582+E1584+E1586+E1588+E1590+E1592+E1594+E1596+E1598</f>
        <v>146.54999999999998</v>
      </c>
      <c r="F1570" s="160">
        <f t="shared" si="240"/>
        <v>0</v>
      </c>
      <c r="G1570" s="160">
        <f t="shared" si="240"/>
        <v>0</v>
      </c>
      <c r="H1570" s="160">
        <f t="shared" si="240"/>
        <v>0</v>
      </c>
      <c r="I1570" s="160">
        <f t="shared" si="240"/>
        <v>0</v>
      </c>
    </row>
    <row r="1571" spans="1:9" s="161" customFormat="1" x14ac:dyDescent="0.2">
      <c r="A1571" s="11"/>
      <c r="B1571" s="70" t="s">
        <v>195</v>
      </c>
      <c r="C1571" s="165">
        <f t="shared" si="234"/>
        <v>146.54999999999998</v>
      </c>
      <c r="D1571" s="160">
        <f>D1573+D1575+D1577+D1579+D1581+D1583+D1585+D1587+D1589+D1591+D1593+D1595+D1597+D1599</f>
        <v>0</v>
      </c>
      <c r="E1571" s="160">
        <f t="shared" si="240"/>
        <v>146.54999999999998</v>
      </c>
      <c r="F1571" s="160">
        <f t="shared" si="240"/>
        <v>0</v>
      </c>
      <c r="G1571" s="160">
        <f t="shared" si="240"/>
        <v>0</v>
      </c>
      <c r="H1571" s="160">
        <f t="shared" si="240"/>
        <v>0</v>
      </c>
      <c r="I1571" s="160">
        <f t="shared" si="240"/>
        <v>0</v>
      </c>
    </row>
    <row r="1572" spans="1:9" s="250" customFormat="1" x14ac:dyDescent="0.2">
      <c r="A1572" s="65" t="s">
        <v>917</v>
      </c>
      <c r="B1572" s="66" t="s">
        <v>194</v>
      </c>
      <c r="C1572" s="72">
        <f t="shared" si="234"/>
        <v>8.35</v>
      </c>
      <c r="D1572" s="72">
        <v>0</v>
      </c>
      <c r="E1572" s="72">
        <v>8.35</v>
      </c>
      <c r="F1572" s="72">
        <v>0</v>
      </c>
      <c r="G1572" s="72">
        <v>0</v>
      </c>
      <c r="H1572" s="72">
        <v>0</v>
      </c>
      <c r="I1572" s="72">
        <v>0</v>
      </c>
    </row>
    <row r="1573" spans="1:9" s="250" customFormat="1" x14ac:dyDescent="0.2">
      <c r="A1573" s="11"/>
      <c r="B1573" s="66" t="s">
        <v>195</v>
      </c>
      <c r="C1573" s="72">
        <f t="shared" si="234"/>
        <v>8.35</v>
      </c>
      <c r="D1573" s="72">
        <v>0</v>
      </c>
      <c r="E1573" s="72">
        <v>8.35</v>
      </c>
      <c r="F1573" s="72">
        <v>0</v>
      </c>
      <c r="G1573" s="72">
        <v>0</v>
      </c>
      <c r="H1573" s="72">
        <v>0</v>
      </c>
      <c r="I1573" s="72">
        <v>0</v>
      </c>
    </row>
    <row r="1574" spans="1:9" s="161" customFormat="1" x14ac:dyDescent="0.2">
      <c r="A1574" s="65" t="s">
        <v>918</v>
      </c>
      <c r="B1574" s="71" t="s">
        <v>194</v>
      </c>
      <c r="C1574" s="72">
        <f t="shared" si="234"/>
        <v>3</v>
      </c>
      <c r="D1574" s="98">
        <v>0</v>
      </c>
      <c r="E1574" s="98">
        <v>3</v>
      </c>
      <c r="F1574" s="98">
        <v>0</v>
      </c>
      <c r="G1574" s="98">
        <v>0</v>
      </c>
      <c r="H1574" s="98">
        <v>0</v>
      </c>
      <c r="I1574" s="98">
        <v>0</v>
      </c>
    </row>
    <row r="1575" spans="1:9" s="161" customFormat="1" x14ac:dyDescent="0.2">
      <c r="A1575" s="11"/>
      <c r="B1575" s="70" t="s">
        <v>195</v>
      </c>
      <c r="C1575" s="72">
        <f t="shared" si="234"/>
        <v>3</v>
      </c>
      <c r="D1575" s="98">
        <v>0</v>
      </c>
      <c r="E1575" s="98">
        <v>3</v>
      </c>
      <c r="F1575" s="98">
        <v>0</v>
      </c>
      <c r="G1575" s="98">
        <v>0</v>
      </c>
      <c r="H1575" s="98">
        <v>0</v>
      </c>
      <c r="I1575" s="98">
        <v>0</v>
      </c>
    </row>
    <row r="1576" spans="1:9" s="250" customFormat="1" x14ac:dyDescent="0.2">
      <c r="A1576" s="65" t="s">
        <v>919</v>
      </c>
      <c r="B1576" s="71" t="s">
        <v>194</v>
      </c>
      <c r="C1576" s="72">
        <f t="shared" si="234"/>
        <v>4</v>
      </c>
      <c r="D1576" s="72">
        <v>0</v>
      </c>
      <c r="E1576" s="72">
        <v>4</v>
      </c>
      <c r="F1576" s="72">
        <v>0</v>
      </c>
      <c r="G1576" s="72">
        <v>0</v>
      </c>
      <c r="H1576" s="72">
        <v>0</v>
      </c>
      <c r="I1576" s="72">
        <v>0</v>
      </c>
    </row>
    <row r="1577" spans="1:9" s="250" customFormat="1" x14ac:dyDescent="0.2">
      <c r="A1577" s="11"/>
      <c r="B1577" s="70" t="s">
        <v>195</v>
      </c>
      <c r="C1577" s="72">
        <f t="shared" si="234"/>
        <v>4</v>
      </c>
      <c r="D1577" s="72">
        <v>0</v>
      </c>
      <c r="E1577" s="72">
        <v>4</v>
      </c>
      <c r="F1577" s="72">
        <v>0</v>
      </c>
      <c r="G1577" s="72">
        <v>0</v>
      </c>
      <c r="H1577" s="72">
        <v>0</v>
      </c>
      <c r="I1577" s="72">
        <v>0</v>
      </c>
    </row>
    <row r="1578" spans="1:9" s="161" customFormat="1" x14ac:dyDescent="0.2">
      <c r="A1578" s="65" t="s">
        <v>974</v>
      </c>
      <c r="B1578" s="66" t="s">
        <v>194</v>
      </c>
      <c r="C1578" s="72">
        <f t="shared" si="234"/>
        <v>7</v>
      </c>
      <c r="D1578" s="98">
        <v>0</v>
      </c>
      <c r="E1578" s="98">
        <v>7</v>
      </c>
      <c r="F1578" s="98">
        <v>0</v>
      </c>
      <c r="G1578" s="98">
        <v>0</v>
      </c>
      <c r="H1578" s="98">
        <v>0</v>
      </c>
      <c r="I1578" s="98">
        <v>0</v>
      </c>
    </row>
    <row r="1579" spans="1:9" s="161" customFormat="1" x14ac:dyDescent="0.2">
      <c r="A1579" s="11"/>
      <c r="B1579" s="66" t="s">
        <v>195</v>
      </c>
      <c r="C1579" s="72">
        <f t="shared" si="234"/>
        <v>7</v>
      </c>
      <c r="D1579" s="98">
        <v>0</v>
      </c>
      <c r="E1579" s="98">
        <v>7</v>
      </c>
      <c r="F1579" s="98">
        <v>0</v>
      </c>
      <c r="G1579" s="98">
        <v>0</v>
      </c>
      <c r="H1579" s="98">
        <v>0</v>
      </c>
      <c r="I1579" s="98">
        <v>0</v>
      </c>
    </row>
    <row r="1580" spans="1:9" s="250" customFormat="1" x14ac:dyDescent="0.2">
      <c r="A1580" s="65" t="s">
        <v>920</v>
      </c>
      <c r="B1580" s="71" t="s">
        <v>194</v>
      </c>
      <c r="C1580" s="72">
        <f t="shared" si="234"/>
        <v>3.2</v>
      </c>
      <c r="D1580" s="72">
        <v>0</v>
      </c>
      <c r="E1580" s="72">
        <v>3.2</v>
      </c>
      <c r="F1580" s="72">
        <v>0</v>
      </c>
      <c r="G1580" s="72">
        <v>0</v>
      </c>
      <c r="H1580" s="72">
        <v>0</v>
      </c>
      <c r="I1580" s="72">
        <v>0</v>
      </c>
    </row>
    <row r="1581" spans="1:9" s="250" customFormat="1" x14ac:dyDescent="0.2">
      <c r="A1581" s="11"/>
      <c r="B1581" s="70" t="s">
        <v>195</v>
      </c>
      <c r="C1581" s="72">
        <f t="shared" si="234"/>
        <v>3.2</v>
      </c>
      <c r="D1581" s="72">
        <v>0</v>
      </c>
      <c r="E1581" s="72">
        <v>3.2</v>
      </c>
      <c r="F1581" s="72">
        <v>0</v>
      </c>
      <c r="G1581" s="72">
        <v>0</v>
      </c>
      <c r="H1581" s="72">
        <v>0</v>
      </c>
      <c r="I1581" s="72">
        <v>0</v>
      </c>
    </row>
    <row r="1582" spans="1:9" s="161" customFormat="1" x14ac:dyDescent="0.2">
      <c r="A1582" s="65" t="s">
        <v>921</v>
      </c>
      <c r="B1582" s="71" t="s">
        <v>194</v>
      </c>
      <c r="C1582" s="72">
        <f t="shared" si="234"/>
        <v>16</v>
      </c>
      <c r="D1582" s="98">
        <v>0</v>
      </c>
      <c r="E1582" s="98">
        <v>16</v>
      </c>
      <c r="F1582" s="98">
        <v>0</v>
      </c>
      <c r="G1582" s="98">
        <v>0</v>
      </c>
      <c r="H1582" s="98">
        <v>0</v>
      </c>
      <c r="I1582" s="98">
        <v>0</v>
      </c>
    </row>
    <row r="1583" spans="1:9" s="161" customFormat="1" x14ac:dyDescent="0.2">
      <c r="A1583" s="11"/>
      <c r="B1583" s="70" t="s">
        <v>195</v>
      </c>
      <c r="C1583" s="72">
        <f t="shared" si="234"/>
        <v>16</v>
      </c>
      <c r="D1583" s="98">
        <v>0</v>
      </c>
      <c r="E1583" s="98">
        <v>16</v>
      </c>
      <c r="F1583" s="98">
        <v>0</v>
      </c>
      <c r="G1583" s="98">
        <v>0</v>
      </c>
      <c r="H1583" s="98">
        <v>0</v>
      </c>
      <c r="I1583" s="98">
        <v>0</v>
      </c>
    </row>
    <row r="1584" spans="1:9" s="250" customFormat="1" x14ac:dyDescent="0.2">
      <c r="A1584" s="65" t="s">
        <v>922</v>
      </c>
      <c r="B1584" s="66" t="s">
        <v>194</v>
      </c>
      <c r="C1584" s="72">
        <f t="shared" si="234"/>
        <v>40</v>
      </c>
      <c r="D1584" s="72">
        <v>0</v>
      </c>
      <c r="E1584" s="72">
        <v>40</v>
      </c>
      <c r="F1584" s="72">
        <v>0</v>
      </c>
      <c r="G1584" s="72">
        <v>0</v>
      </c>
      <c r="H1584" s="72">
        <v>0</v>
      </c>
      <c r="I1584" s="72">
        <v>0</v>
      </c>
    </row>
    <row r="1585" spans="1:9" s="250" customFormat="1" x14ac:dyDescent="0.2">
      <c r="A1585" s="11"/>
      <c r="B1585" s="66" t="s">
        <v>195</v>
      </c>
      <c r="C1585" s="72">
        <f t="shared" si="234"/>
        <v>40</v>
      </c>
      <c r="D1585" s="72">
        <v>0</v>
      </c>
      <c r="E1585" s="72">
        <v>40</v>
      </c>
      <c r="F1585" s="72">
        <v>0</v>
      </c>
      <c r="G1585" s="72">
        <v>0</v>
      </c>
      <c r="H1585" s="72">
        <v>0</v>
      </c>
      <c r="I1585" s="72">
        <v>0</v>
      </c>
    </row>
    <row r="1586" spans="1:9" s="161" customFormat="1" x14ac:dyDescent="0.2">
      <c r="A1586" s="65" t="s">
        <v>975</v>
      </c>
      <c r="B1586" s="71" t="s">
        <v>194</v>
      </c>
      <c r="C1586" s="72">
        <f t="shared" si="234"/>
        <v>5.2</v>
      </c>
      <c r="D1586" s="98">
        <v>0</v>
      </c>
      <c r="E1586" s="98">
        <v>5.2</v>
      </c>
      <c r="F1586" s="98">
        <v>0</v>
      </c>
      <c r="G1586" s="98">
        <v>0</v>
      </c>
      <c r="H1586" s="98">
        <v>0</v>
      </c>
      <c r="I1586" s="98">
        <v>0</v>
      </c>
    </row>
    <row r="1587" spans="1:9" s="161" customFormat="1" x14ac:dyDescent="0.2">
      <c r="A1587" s="11"/>
      <c r="B1587" s="70" t="s">
        <v>195</v>
      </c>
      <c r="C1587" s="72">
        <f t="shared" si="234"/>
        <v>5.2</v>
      </c>
      <c r="D1587" s="98">
        <v>0</v>
      </c>
      <c r="E1587" s="98">
        <v>5.2</v>
      </c>
      <c r="F1587" s="98">
        <v>0</v>
      </c>
      <c r="G1587" s="98">
        <v>0</v>
      </c>
      <c r="H1587" s="98">
        <v>0</v>
      </c>
      <c r="I1587" s="98">
        <v>0</v>
      </c>
    </row>
    <row r="1588" spans="1:9" s="250" customFormat="1" x14ac:dyDescent="0.2">
      <c r="A1588" s="65" t="s">
        <v>923</v>
      </c>
      <c r="B1588" s="71" t="s">
        <v>194</v>
      </c>
      <c r="C1588" s="72">
        <f t="shared" si="234"/>
        <v>4.2</v>
      </c>
      <c r="D1588" s="72">
        <v>0</v>
      </c>
      <c r="E1588" s="72">
        <v>4.2</v>
      </c>
      <c r="F1588" s="72">
        <v>0</v>
      </c>
      <c r="G1588" s="72">
        <v>0</v>
      </c>
      <c r="H1588" s="72">
        <v>0</v>
      </c>
      <c r="I1588" s="72">
        <v>0</v>
      </c>
    </row>
    <row r="1589" spans="1:9" s="250" customFormat="1" x14ac:dyDescent="0.2">
      <c r="A1589" s="11"/>
      <c r="B1589" s="70" t="s">
        <v>195</v>
      </c>
      <c r="C1589" s="72">
        <f t="shared" si="234"/>
        <v>4.2</v>
      </c>
      <c r="D1589" s="72">
        <v>0</v>
      </c>
      <c r="E1589" s="72">
        <v>4.2</v>
      </c>
      <c r="F1589" s="72">
        <v>0</v>
      </c>
      <c r="G1589" s="72">
        <v>0</v>
      </c>
      <c r="H1589" s="72">
        <v>0</v>
      </c>
      <c r="I1589" s="72">
        <v>0</v>
      </c>
    </row>
    <row r="1590" spans="1:9" s="161" customFormat="1" x14ac:dyDescent="0.2">
      <c r="A1590" s="65" t="s">
        <v>924</v>
      </c>
      <c r="B1590" s="66" t="s">
        <v>194</v>
      </c>
      <c r="C1590" s="72">
        <f t="shared" si="234"/>
        <v>21</v>
      </c>
      <c r="D1590" s="98">
        <v>0</v>
      </c>
      <c r="E1590" s="98">
        <v>21</v>
      </c>
      <c r="F1590" s="98">
        <v>0</v>
      </c>
      <c r="G1590" s="98">
        <v>0</v>
      </c>
      <c r="H1590" s="98">
        <v>0</v>
      </c>
      <c r="I1590" s="98">
        <v>0</v>
      </c>
    </row>
    <row r="1591" spans="1:9" s="161" customFormat="1" x14ac:dyDescent="0.2">
      <c r="A1591" s="11"/>
      <c r="B1591" s="66" t="s">
        <v>195</v>
      </c>
      <c r="C1591" s="72">
        <f t="shared" si="234"/>
        <v>21</v>
      </c>
      <c r="D1591" s="98">
        <v>0</v>
      </c>
      <c r="E1591" s="98">
        <v>21</v>
      </c>
      <c r="F1591" s="98">
        <v>0</v>
      </c>
      <c r="G1591" s="98">
        <v>0</v>
      </c>
      <c r="H1591" s="98">
        <v>0</v>
      </c>
      <c r="I1591" s="98">
        <v>0</v>
      </c>
    </row>
    <row r="1592" spans="1:9" s="250" customFormat="1" x14ac:dyDescent="0.2">
      <c r="A1592" s="65" t="s">
        <v>925</v>
      </c>
      <c r="B1592" s="71" t="s">
        <v>194</v>
      </c>
      <c r="C1592" s="72">
        <f t="shared" si="234"/>
        <v>13</v>
      </c>
      <c r="D1592" s="72">
        <v>0</v>
      </c>
      <c r="E1592" s="72">
        <v>13</v>
      </c>
      <c r="F1592" s="72">
        <v>0</v>
      </c>
      <c r="G1592" s="72">
        <v>0</v>
      </c>
      <c r="H1592" s="72">
        <v>0</v>
      </c>
      <c r="I1592" s="72">
        <v>0</v>
      </c>
    </row>
    <row r="1593" spans="1:9" s="250" customFormat="1" x14ac:dyDescent="0.2">
      <c r="A1593" s="11"/>
      <c r="B1593" s="70" t="s">
        <v>195</v>
      </c>
      <c r="C1593" s="72">
        <f t="shared" si="234"/>
        <v>13</v>
      </c>
      <c r="D1593" s="72">
        <v>0</v>
      </c>
      <c r="E1593" s="72">
        <v>13</v>
      </c>
      <c r="F1593" s="72">
        <v>0</v>
      </c>
      <c r="G1593" s="72">
        <v>0</v>
      </c>
      <c r="H1593" s="72">
        <v>0</v>
      </c>
      <c r="I1593" s="72">
        <v>0</v>
      </c>
    </row>
    <row r="1594" spans="1:9" s="161" customFormat="1" x14ac:dyDescent="0.2">
      <c r="A1594" s="65" t="s">
        <v>926</v>
      </c>
      <c r="B1594" s="71" t="s">
        <v>194</v>
      </c>
      <c r="C1594" s="72">
        <f t="shared" si="234"/>
        <v>13</v>
      </c>
      <c r="D1594" s="98">
        <v>0</v>
      </c>
      <c r="E1594" s="98">
        <v>13</v>
      </c>
      <c r="F1594" s="98">
        <v>0</v>
      </c>
      <c r="G1594" s="98">
        <v>0</v>
      </c>
      <c r="H1594" s="98">
        <v>0</v>
      </c>
      <c r="I1594" s="98">
        <v>0</v>
      </c>
    </row>
    <row r="1595" spans="1:9" s="161" customFormat="1" x14ac:dyDescent="0.2">
      <c r="A1595" s="11"/>
      <c r="B1595" s="70" t="s">
        <v>195</v>
      </c>
      <c r="C1595" s="72">
        <f t="shared" si="234"/>
        <v>13</v>
      </c>
      <c r="D1595" s="98">
        <v>0</v>
      </c>
      <c r="E1595" s="98">
        <v>13</v>
      </c>
      <c r="F1595" s="98">
        <v>0</v>
      </c>
      <c r="G1595" s="98">
        <v>0</v>
      </c>
      <c r="H1595" s="98">
        <v>0</v>
      </c>
      <c r="I1595" s="98">
        <v>0</v>
      </c>
    </row>
    <row r="1596" spans="1:9" s="250" customFormat="1" x14ac:dyDescent="0.2">
      <c r="A1596" s="65" t="s">
        <v>918</v>
      </c>
      <c r="B1596" s="66" t="s">
        <v>194</v>
      </c>
      <c r="C1596" s="72">
        <f t="shared" si="234"/>
        <v>5</v>
      </c>
      <c r="D1596" s="72">
        <v>0</v>
      </c>
      <c r="E1596" s="72">
        <v>5</v>
      </c>
      <c r="F1596" s="72">
        <v>0</v>
      </c>
      <c r="G1596" s="72">
        <v>0</v>
      </c>
      <c r="H1596" s="72">
        <v>0</v>
      </c>
      <c r="I1596" s="72">
        <v>0</v>
      </c>
    </row>
    <row r="1597" spans="1:9" s="250" customFormat="1" x14ac:dyDescent="0.2">
      <c r="A1597" s="11"/>
      <c r="B1597" s="66" t="s">
        <v>195</v>
      </c>
      <c r="C1597" s="72">
        <f t="shared" si="234"/>
        <v>5</v>
      </c>
      <c r="D1597" s="72">
        <v>0</v>
      </c>
      <c r="E1597" s="72">
        <v>5</v>
      </c>
      <c r="F1597" s="72">
        <v>0</v>
      </c>
      <c r="G1597" s="72">
        <v>0</v>
      </c>
      <c r="H1597" s="72">
        <v>0</v>
      </c>
      <c r="I1597" s="72">
        <v>0</v>
      </c>
    </row>
    <row r="1598" spans="1:9" s="161" customFormat="1" x14ac:dyDescent="0.2">
      <c r="A1598" s="65" t="s">
        <v>918</v>
      </c>
      <c r="B1598" s="71" t="s">
        <v>194</v>
      </c>
      <c r="C1598" s="72">
        <f t="shared" si="234"/>
        <v>3.6</v>
      </c>
      <c r="D1598" s="98">
        <v>0</v>
      </c>
      <c r="E1598" s="98">
        <v>3.6</v>
      </c>
      <c r="F1598" s="98">
        <v>0</v>
      </c>
      <c r="G1598" s="98">
        <v>0</v>
      </c>
      <c r="H1598" s="98">
        <v>0</v>
      </c>
      <c r="I1598" s="98">
        <v>0</v>
      </c>
    </row>
    <row r="1599" spans="1:9" s="161" customFormat="1" x14ac:dyDescent="0.2">
      <c r="A1599" s="11"/>
      <c r="B1599" s="70" t="s">
        <v>195</v>
      </c>
      <c r="C1599" s="72">
        <f t="shared" si="234"/>
        <v>3.6</v>
      </c>
      <c r="D1599" s="98">
        <v>0</v>
      </c>
      <c r="E1599" s="98">
        <v>3.6</v>
      </c>
      <c r="F1599" s="98">
        <v>0</v>
      </c>
      <c r="G1599" s="98">
        <v>0</v>
      </c>
      <c r="H1599" s="98">
        <v>0</v>
      </c>
      <c r="I1599" s="98">
        <v>0</v>
      </c>
    </row>
    <row r="1600" spans="1:9" s="208" customFormat="1" x14ac:dyDescent="0.2">
      <c r="A1600" s="163" t="s">
        <v>927</v>
      </c>
      <c r="B1600" s="172" t="s">
        <v>194</v>
      </c>
      <c r="C1600" s="165">
        <f t="shared" si="234"/>
        <v>6.5</v>
      </c>
      <c r="D1600" s="165">
        <f>D1602</f>
        <v>0</v>
      </c>
      <c r="E1600" s="165">
        <f t="shared" ref="E1600:I1601" si="241">E1602</f>
        <v>6.5</v>
      </c>
      <c r="F1600" s="165">
        <f t="shared" si="241"/>
        <v>0</v>
      </c>
      <c r="G1600" s="165">
        <f t="shared" si="241"/>
        <v>0</v>
      </c>
      <c r="H1600" s="165">
        <f t="shared" si="241"/>
        <v>0</v>
      </c>
      <c r="I1600" s="165">
        <f t="shared" si="241"/>
        <v>0</v>
      </c>
    </row>
    <row r="1601" spans="1:9" s="208" customFormat="1" x14ac:dyDescent="0.2">
      <c r="A1601" s="229"/>
      <c r="B1601" s="172" t="s">
        <v>195</v>
      </c>
      <c r="C1601" s="165">
        <f t="shared" si="234"/>
        <v>6.5</v>
      </c>
      <c r="D1601" s="165">
        <f>D1603</f>
        <v>0</v>
      </c>
      <c r="E1601" s="165">
        <f t="shared" si="241"/>
        <v>6.5</v>
      </c>
      <c r="F1601" s="165">
        <f t="shared" si="241"/>
        <v>0</v>
      </c>
      <c r="G1601" s="165">
        <f t="shared" si="241"/>
        <v>0</v>
      </c>
      <c r="H1601" s="165">
        <f t="shared" si="241"/>
        <v>0</v>
      </c>
      <c r="I1601" s="165">
        <f t="shared" si="241"/>
        <v>0</v>
      </c>
    </row>
    <row r="1602" spans="1:9" s="250" customFormat="1" x14ac:dyDescent="0.2">
      <c r="A1602" s="65" t="s">
        <v>928</v>
      </c>
      <c r="B1602" s="71" t="s">
        <v>194</v>
      </c>
      <c r="C1602" s="72">
        <f t="shared" si="234"/>
        <v>6.5</v>
      </c>
      <c r="D1602" s="72">
        <v>0</v>
      </c>
      <c r="E1602" s="72">
        <v>6.5</v>
      </c>
      <c r="F1602" s="72">
        <v>0</v>
      </c>
      <c r="G1602" s="72">
        <v>0</v>
      </c>
      <c r="H1602" s="72">
        <v>0</v>
      </c>
      <c r="I1602" s="72">
        <v>0</v>
      </c>
    </row>
    <row r="1603" spans="1:9" s="250" customFormat="1" x14ac:dyDescent="0.2">
      <c r="A1603" s="11"/>
      <c r="B1603" s="70" t="s">
        <v>195</v>
      </c>
      <c r="C1603" s="72">
        <f t="shared" si="234"/>
        <v>6.5</v>
      </c>
      <c r="D1603" s="72">
        <v>0</v>
      </c>
      <c r="E1603" s="72">
        <v>6.5</v>
      </c>
      <c r="F1603" s="72">
        <v>0</v>
      </c>
      <c r="G1603" s="72">
        <v>0</v>
      </c>
      <c r="H1603" s="72">
        <v>0</v>
      </c>
      <c r="I1603" s="72">
        <v>0</v>
      </c>
    </row>
    <row r="1604" spans="1:9" s="161" customFormat="1" x14ac:dyDescent="0.2">
      <c r="A1604" s="168" t="s">
        <v>227</v>
      </c>
      <c r="B1604" s="159" t="s">
        <v>194</v>
      </c>
      <c r="C1604" s="160">
        <f t="shared" si="234"/>
        <v>118.7</v>
      </c>
      <c r="D1604" s="160">
        <f t="shared" ref="D1604:I1605" si="242">D1606+D1622+D1630+D1638+D1646</f>
        <v>10.41</v>
      </c>
      <c r="E1604" s="160">
        <f t="shared" si="242"/>
        <v>108.29</v>
      </c>
      <c r="F1604" s="160">
        <f t="shared" si="242"/>
        <v>0</v>
      </c>
      <c r="G1604" s="160">
        <f t="shared" si="242"/>
        <v>0</v>
      </c>
      <c r="H1604" s="160">
        <f t="shared" si="242"/>
        <v>0</v>
      </c>
      <c r="I1604" s="160">
        <f t="shared" si="242"/>
        <v>0</v>
      </c>
    </row>
    <row r="1605" spans="1:9" s="161" customFormat="1" x14ac:dyDescent="0.2">
      <c r="A1605" s="181"/>
      <c r="B1605" s="162" t="s">
        <v>195</v>
      </c>
      <c r="C1605" s="160">
        <f t="shared" si="234"/>
        <v>118.7</v>
      </c>
      <c r="D1605" s="160">
        <f t="shared" si="242"/>
        <v>10.41</v>
      </c>
      <c r="E1605" s="160">
        <f t="shared" si="242"/>
        <v>108.29</v>
      </c>
      <c r="F1605" s="160">
        <f t="shared" si="242"/>
        <v>0</v>
      </c>
      <c r="G1605" s="160">
        <f t="shared" si="242"/>
        <v>0</v>
      </c>
      <c r="H1605" s="160">
        <f t="shared" si="242"/>
        <v>0</v>
      </c>
      <c r="I1605" s="160">
        <f t="shared" si="242"/>
        <v>0</v>
      </c>
    </row>
    <row r="1606" spans="1:9" s="161" customFormat="1" ht="25.5" x14ac:dyDescent="0.2">
      <c r="A1606" s="322" t="s">
        <v>290</v>
      </c>
      <c r="B1606" s="159" t="s">
        <v>194</v>
      </c>
      <c r="C1606" s="160">
        <f t="shared" si="234"/>
        <v>98.09</v>
      </c>
      <c r="D1606" s="160">
        <f t="shared" ref="D1606:I1607" si="243">D1608+D1610+D1612+D1614+D1616+D1618+D1620</f>
        <v>0</v>
      </c>
      <c r="E1606" s="160">
        <f t="shared" si="243"/>
        <v>98.09</v>
      </c>
      <c r="F1606" s="160">
        <f t="shared" si="243"/>
        <v>0</v>
      </c>
      <c r="G1606" s="160">
        <f t="shared" si="243"/>
        <v>0</v>
      </c>
      <c r="H1606" s="160">
        <f t="shared" si="243"/>
        <v>0</v>
      </c>
      <c r="I1606" s="160">
        <f t="shared" si="243"/>
        <v>0</v>
      </c>
    </row>
    <row r="1607" spans="1:9" s="161" customFormat="1" x14ac:dyDescent="0.2">
      <c r="A1607" s="181"/>
      <c r="B1607" s="162" t="s">
        <v>195</v>
      </c>
      <c r="C1607" s="160">
        <f t="shared" ref="C1607:C1623" si="244">D1607+E1607+F1607+G1607+H1607+I1607</f>
        <v>98.09</v>
      </c>
      <c r="D1607" s="160">
        <f t="shared" si="243"/>
        <v>0</v>
      </c>
      <c r="E1607" s="160">
        <f t="shared" si="243"/>
        <v>98.09</v>
      </c>
      <c r="F1607" s="160">
        <f t="shared" si="243"/>
        <v>0</v>
      </c>
      <c r="G1607" s="160">
        <f t="shared" si="243"/>
        <v>0</v>
      </c>
      <c r="H1607" s="160">
        <f t="shared" si="243"/>
        <v>0</v>
      </c>
      <c r="I1607" s="160">
        <f t="shared" si="243"/>
        <v>0</v>
      </c>
    </row>
    <row r="1608" spans="1:9" s="127" customFormat="1" x14ac:dyDescent="0.2">
      <c r="A1608" s="548" t="s">
        <v>787</v>
      </c>
      <c r="B1608" s="156" t="s">
        <v>194</v>
      </c>
      <c r="C1608" s="98">
        <f t="shared" si="244"/>
        <v>0</v>
      </c>
      <c r="D1608" s="98">
        <v>0</v>
      </c>
      <c r="E1608" s="98">
        <f>1.1-1.1</f>
        <v>0</v>
      </c>
      <c r="F1608" s="98">
        <v>0</v>
      </c>
      <c r="G1608" s="98">
        <v>0</v>
      </c>
      <c r="H1608" s="98">
        <v>0</v>
      </c>
      <c r="I1608" s="98">
        <v>0</v>
      </c>
    </row>
    <row r="1609" spans="1:9" s="127" customFormat="1" x14ac:dyDescent="0.2">
      <c r="A1609" s="139"/>
      <c r="B1609" s="158" t="s">
        <v>195</v>
      </c>
      <c r="C1609" s="98">
        <f t="shared" si="244"/>
        <v>0</v>
      </c>
      <c r="D1609" s="98">
        <v>0</v>
      </c>
      <c r="E1609" s="98">
        <f>1.1-1.1</f>
        <v>0</v>
      </c>
      <c r="F1609" s="98">
        <v>0</v>
      </c>
      <c r="G1609" s="98">
        <v>0</v>
      </c>
      <c r="H1609" s="98">
        <v>0</v>
      </c>
      <c r="I1609" s="98">
        <v>0</v>
      </c>
    </row>
    <row r="1610" spans="1:9" s="127" customFormat="1" x14ac:dyDescent="0.2">
      <c r="A1610" s="548" t="s">
        <v>788</v>
      </c>
      <c r="B1610" s="156" t="s">
        <v>194</v>
      </c>
      <c r="C1610" s="98">
        <f t="shared" si="244"/>
        <v>0</v>
      </c>
      <c r="D1610" s="98">
        <v>0</v>
      </c>
      <c r="E1610" s="98">
        <f>1.25-1.25</f>
        <v>0</v>
      </c>
      <c r="F1610" s="98">
        <v>0</v>
      </c>
      <c r="G1610" s="98">
        <v>0</v>
      </c>
      <c r="H1610" s="98">
        <v>0</v>
      </c>
      <c r="I1610" s="98">
        <v>0</v>
      </c>
    </row>
    <row r="1611" spans="1:9" s="127" customFormat="1" x14ac:dyDescent="0.2">
      <c r="A1611" s="139"/>
      <c r="B1611" s="158" t="s">
        <v>195</v>
      </c>
      <c r="C1611" s="98">
        <f t="shared" si="244"/>
        <v>0</v>
      </c>
      <c r="D1611" s="98">
        <v>0</v>
      </c>
      <c r="E1611" s="98">
        <f>1.25-1.25</f>
        <v>0</v>
      </c>
      <c r="F1611" s="98">
        <v>0</v>
      </c>
      <c r="G1611" s="98">
        <v>0</v>
      </c>
      <c r="H1611" s="98">
        <v>0</v>
      </c>
      <c r="I1611" s="98">
        <v>0</v>
      </c>
    </row>
    <row r="1612" spans="1:9" s="127" customFormat="1" ht="25.5" x14ac:dyDescent="0.2">
      <c r="A1612" s="548" t="s">
        <v>789</v>
      </c>
      <c r="B1612" s="156" t="s">
        <v>194</v>
      </c>
      <c r="C1612" s="98">
        <f t="shared" si="244"/>
        <v>0</v>
      </c>
      <c r="D1612" s="98">
        <v>0</v>
      </c>
      <c r="E1612" s="98">
        <f>11.5-11.5</f>
        <v>0</v>
      </c>
      <c r="F1612" s="98">
        <v>0</v>
      </c>
      <c r="G1612" s="98">
        <v>0</v>
      </c>
      <c r="H1612" s="98">
        <v>0</v>
      </c>
      <c r="I1612" s="98">
        <v>0</v>
      </c>
    </row>
    <row r="1613" spans="1:9" s="127" customFormat="1" x14ac:dyDescent="0.2">
      <c r="A1613" s="139"/>
      <c r="B1613" s="158" t="s">
        <v>195</v>
      </c>
      <c r="C1613" s="98">
        <f t="shared" si="244"/>
        <v>0</v>
      </c>
      <c r="D1613" s="98">
        <v>0</v>
      </c>
      <c r="E1613" s="98">
        <f>11.5-11.5</f>
        <v>0</v>
      </c>
      <c r="F1613" s="98">
        <v>0</v>
      </c>
      <c r="G1613" s="98">
        <v>0</v>
      </c>
      <c r="H1613" s="98">
        <v>0</v>
      </c>
      <c r="I1613" s="98">
        <v>0</v>
      </c>
    </row>
    <row r="1614" spans="1:9" s="250" customFormat="1" x14ac:dyDescent="0.2">
      <c r="A1614" s="65" t="s">
        <v>929</v>
      </c>
      <c r="B1614" s="71" t="s">
        <v>194</v>
      </c>
      <c r="C1614" s="98">
        <f t="shared" si="244"/>
        <v>33.6</v>
      </c>
      <c r="D1614" s="72">
        <v>0</v>
      </c>
      <c r="E1614" s="72">
        <v>33.6</v>
      </c>
      <c r="F1614" s="72">
        <v>0</v>
      </c>
      <c r="G1614" s="72">
        <v>0</v>
      </c>
      <c r="H1614" s="72">
        <v>0</v>
      </c>
      <c r="I1614" s="72">
        <v>0</v>
      </c>
    </row>
    <row r="1615" spans="1:9" s="250" customFormat="1" x14ac:dyDescent="0.2">
      <c r="A1615" s="11"/>
      <c r="B1615" s="70" t="s">
        <v>195</v>
      </c>
      <c r="C1615" s="98">
        <f t="shared" si="244"/>
        <v>33.6</v>
      </c>
      <c r="D1615" s="72">
        <v>0</v>
      </c>
      <c r="E1615" s="72">
        <v>33.6</v>
      </c>
      <c r="F1615" s="72">
        <v>0</v>
      </c>
      <c r="G1615" s="72">
        <v>0</v>
      </c>
      <c r="H1615" s="72">
        <v>0</v>
      </c>
      <c r="I1615" s="72">
        <v>0</v>
      </c>
    </row>
    <row r="1616" spans="1:9" s="250" customFormat="1" x14ac:dyDescent="0.2">
      <c r="A1616" s="65" t="s">
        <v>930</v>
      </c>
      <c r="B1616" s="66" t="s">
        <v>194</v>
      </c>
      <c r="C1616" s="98">
        <f t="shared" si="244"/>
        <v>58.8</v>
      </c>
      <c r="D1616" s="72">
        <v>0</v>
      </c>
      <c r="E1616" s="72">
        <v>58.8</v>
      </c>
      <c r="F1616" s="72">
        <v>0</v>
      </c>
      <c r="G1616" s="72">
        <v>0</v>
      </c>
      <c r="H1616" s="72">
        <v>0</v>
      </c>
      <c r="I1616" s="72">
        <v>0</v>
      </c>
    </row>
    <row r="1617" spans="1:9" s="250" customFormat="1" x14ac:dyDescent="0.2">
      <c r="A1617" s="11"/>
      <c r="B1617" s="66" t="s">
        <v>195</v>
      </c>
      <c r="C1617" s="98">
        <f t="shared" si="244"/>
        <v>58.8</v>
      </c>
      <c r="D1617" s="72">
        <v>0</v>
      </c>
      <c r="E1617" s="72">
        <v>58.8</v>
      </c>
      <c r="F1617" s="72">
        <v>0</v>
      </c>
      <c r="G1617" s="72">
        <v>0</v>
      </c>
      <c r="H1617" s="72">
        <v>0</v>
      </c>
      <c r="I1617" s="72">
        <v>0</v>
      </c>
    </row>
    <row r="1618" spans="1:9" s="250" customFormat="1" x14ac:dyDescent="0.2">
      <c r="A1618" s="65" t="s">
        <v>931</v>
      </c>
      <c r="B1618" s="71" t="s">
        <v>194</v>
      </c>
      <c r="C1618" s="98">
        <f t="shared" si="244"/>
        <v>2.59</v>
      </c>
      <c r="D1618" s="72">
        <v>0</v>
      </c>
      <c r="E1618" s="72">
        <v>2.59</v>
      </c>
      <c r="F1618" s="72">
        <v>0</v>
      </c>
      <c r="G1618" s="72">
        <v>0</v>
      </c>
      <c r="H1618" s="72">
        <v>0</v>
      </c>
      <c r="I1618" s="72">
        <v>0</v>
      </c>
    </row>
    <row r="1619" spans="1:9" s="250" customFormat="1" x14ac:dyDescent="0.2">
      <c r="A1619" s="11"/>
      <c r="B1619" s="70" t="s">
        <v>195</v>
      </c>
      <c r="C1619" s="98">
        <f t="shared" si="244"/>
        <v>2.59</v>
      </c>
      <c r="D1619" s="72">
        <v>0</v>
      </c>
      <c r="E1619" s="72">
        <v>2.59</v>
      </c>
      <c r="F1619" s="72">
        <v>0</v>
      </c>
      <c r="G1619" s="72">
        <v>0</v>
      </c>
      <c r="H1619" s="72">
        <v>0</v>
      </c>
      <c r="I1619" s="72">
        <v>0</v>
      </c>
    </row>
    <row r="1620" spans="1:9" s="250" customFormat="1" x14ac:dyDescent="0.2">
      <c r="A1620" s="65" t="s">
        <v>969</v>
      </c>
      <c r="B1620" s="71" t="s">
        <v>194</v>
      </c>
      <c r="C1620" s="98">
        <f t="shared" si="244"/>
        <v>3.1</v>
      </c>
      <c r="D1620" s="72">
        <v>0</v>
      </c>
      <c r="E1620" s="72">
        <v>3.1</v>
      </c>
      <c r="F1620" s="72">
        <v>0</v>
      </c>
      <c r="G1620" s="72">
        <v>0</v>
      </c>
      <c r="H1620" s="72">
        <v>0</v>
      </c>
      <c r="I1620" s="72">
        <v>0</v>
      </c>
    </row>
    <row r="1621" spans="1:9" s="250" customFormat="1" x14ac:dyDescent="0.2">
      <c r="A1621" s="11"/>
      <c r="B1621" s="70" t="s">
        <v>195</v>
      </c>
      <c r="C1621" s="98">
        <f t="shared" si="244"/>
        <v>3.1</v>
      </c>
      <c r="D1621" s="72">
        <v>0</v>
      </c>
      <c r="E1621" s="72">
        <v>3.1</v>
      </c>
      <c r="F1621" s="72">
        <v>0</v>
      </c>
      <c r="G1621" s="72">
        <v>0</v>
      </c>
      <c r="H1621" s="72">
        <v>0</v>
      </c>
      <c r="I1621" s="72">
        <v>0</v>
      </c>
    </row>
    <row r="1622" spans="1:9" s="161" customFormat="1" ht="14.25" x14ac:dyDescent="0.2">
      <c r="A1622" s="261" t="s">
        <v>644</v>
      </c>
      <c r="B1622" s="159" t="s">
        <v>194</v>
      </c>
      <c r="C1622" s="160">
        <f t="shared" si="244"/>
        <v>2.1</v>
      </c>
      <c r="D1622" s="160">
        <f t="shared" ref="D1622:I1623" si="245">D1624+D1626+D1628</f>
        <v>2.1</v>
      </c>
      <c r="E1622" s="160">
        <f t="shared" si="245"/>
        <v>0</v>
      </c>
      <c r="F1622" s="160">
        <f t="shared" si="245"/>
        <v>0</v>
      </c>
      <c r="G1622" s="160">
        <f t="shared" si="245"/>
        <v>0</v>
      </c>
      <c r="H1622" s="160">
        <f t="shared" si="245"/>
        <v>0</v>
      </c>
      <c r="I1622" s="160">
        <f t="shared" si="245"/>
        <v>0</v>
      </c>
    </row>
    <row r="1623" spans="1:9" s="161" customFormat="1" x14ac:dyDescent="0.2">
      <c r="A1623" s="181"/>
      <c r="B1623" s="162" t="s">
        <v>195</v>
      </c>
      <c r="C1623" s="160">
        <f t="shared" si="244"/>
        <v>2.1</v>
      </c>
      <c r="D1623" s="160">
        <f t="shared" si="245"/>
        <v>2.1</v>
      </c>
      <c r="E1623" s="160">
        <f t="shared" si="245"/>
        <v>0</v>
      </c>
      <c r="F1623" s="160">
        <f t="shared" si="245"/>
        <v>0</v>
      </c>
      <c r="G1623" s="160">
        <f t="shared" si="245"/>
        <v>0</v>
      </c>
      <c r="H1623" s="160">
        <f t="shared" si="245"/>
        <v>0</v>
      </c>
      <c r="I1623" s="160">
        <f t="shared" si="245"/>
        <v>0</v>
      </c>
    </row>
    <row r="1624" spans="1:9" s="338" customFormat="1" ht="15" x14ac:dyDescent="0.25">
      <c r="A1624" s="372" t="s">
        <v>111</v>
      </c>
      <c r="B1624" s="371" t="s">
        <v>194</v>
      </c>
      <c r="C1624" s="337">
        <f>C1625</f>
        <v>1</v>
      </c>
      <c r="D1624" s="337">
        <v>1</v>
      </c>
      <c r="E1624" s="347">
        <f>E1625</f>
        <v>0</v>
      </c>
      <c r="F1624" s="337">
        <v>0</v>
      </c>
      <c r="G1624" s="337">
        <v>0</v>
      </c>
      <c r="H1624" s="337">
        <v>0</v>
      </c>
      <c r="I1624" s="337">
        <v>0</v>
      </c>
    </row>
    <row r="1625" spans="1:9" s="125" customFormat="1" x14ac:dyDescent="0.2">
      <c r="A1625" s="100"/>
      <c r="B1625" s="260" t="s">
        <v>195</v>
      </c>
      <c r="C1625" s="103">
        <f>D1625+E1625+F1625+G1625+H1625+I1625</f>
        <v>1</v>
      </c>
      <c r="D1625" s="103">
        <v>1</v>
      </c>
      <c r="E1625" s="58">
        <v>0</v>
      </c>
      <c r="F1625" s="103">
        <v>0</v>
      </c>
      <c r="G1625" s="103">
        <v>0</v>
      </c>
      <c r="H1625" s="103">
        <v>0</v>
      </c>
      <c r="I1625" s="103">
        <v>0</v>
      </c>
    </row>
    <row r="1626" spans="1:9" s="338" customFormat="1" ht="15" x14ac:dyDescent="0.25">
      <c r="A1626" s="372" t="s">
        <v>115</v>
      </c>
      <c r="B1626" s="371" t="s">
        <v>194</v>
      </c>
      <c r="C1626" s="337">
        <f>C1627</f>
        <v>0.1</v>
      </c>
      <c r="D1626" s="337">
        <v>0.1</v>
      </c>
      <c r="E1626" s="347">
        <f>E1627</f>
        <v>0</v>
      </c>
      <c r="F1626" s="337">
        <v>0</v>
      </c>
      <c r="G1626" s="337">
        <v>0</v>
      </c>
      <c r="H1626" s="337">
        <v>0</v>
      </c>
      <c r="I1626" s="337">
        <v>0</v>
      </c>
    </row>
    <row r="1627" spans="1:9" s="125" customFormat="1" x14ac:dyDescent="0.2">
      <c r="A1627" s="100"/>
      <c r="B1627" s="260" t="s">
        <v>195</v>
      </c>
      <c r="C1627" s="103">
        <f t="shared" ref="C1627:C1634" si="246">D1627+E1627+F1627+G1627+H1627+I1627</f>
        <v>0.1</v>
      </c>
      <c r="D1627" s="103">
        <v>0.1</v>
      </c>
      <c r="E1627" s="58">
        <v>0</v>
      </c>
      <c r="F1627" s="103">
        <v>0</v>
      </c>
      <c r="G1627" s="103">
        <v>0</v>
      </c>
      <c r="H1627" s="103">
        <v>0</v>
      </c>
      <c r="I1627" s="103">
        <v>0</v>
      </c>
    </row>
    <row r="1628" spans="1:9" s="338" customFormat="1" ht="15" x14ac:dyDescent="0.25">
      <c r="A1628" s="372" t="s">
        <v>116</v>
      </c>
      <c r="B1628" s="371" t="s">
        <v>194</v>
      </c>
      <c r="C1628" s="103">
        <f t="shared" si="246"/>
        <v>1</v>
      </c>
      <c r="D1628" s="337">
        <v>1</v>
      </c>
      <c r="E1628" s="347">
        <f>E1629</f>
        <v>0</v>
      </c>
      <c r="F1628" s="337">
        <v>0</v>
      </c>
      <c r="G1628" s="337">
        <v>0</v>
      </c>
      <c r="H1628" s="337">
        <v>0</v>
      </c>
      <c r="I1628" s="337">
        <v>0</v>
      </c>
    </row>
    <row r="1629" spans="1:9" s="125" customFormat="1" x14ac:dyDescent="0.2">
      <c r="A1629" s="11"/>
      <c r="B1629" s="260" t="s">
        <v>195</v>
      </c>
      <c r="C1629" s="103">
        <f t="shared" si="246"/>
        <v>1</v>
      </c>
      <c r="D1629" s="103">
        <v>1</v>
      </c>
      <c r="E1629" s="58">
        <v>0</v>
      </c>
      <c r="F1629" s="103">
        <v>0</v>
      </c>
      <c r="G1629" s="103">
        <v>0</v>
      </c>
      <c r="H1629" s="103">
        <v>0</v>
      </c>
      <c r="I1629" s="103">
        <v>0</v>
      </c>
    </row>
    <row r="1630" spans="1:9" s="196" customFormat="1" x14ac:dyDescent="0.2">
      <c r="A1630" s="95" t="s">
        <v>785</v>
      </c>
      <c r="B1630" s="159" t="s">
        <v>194</v>
      </c>
      <c r="C1630" s="160">
        <f t="shared" si="246"/>
        <v>6.3</v>
      </c>
      <c r="D1630" s="160">
        <f t="shared" ref="D1630:I1631" si="247">D1632+D1634+D1636</f>
        <v>6.3</v>
      </c>
      <c r="E1630" s="160">
        <f t="shared" si="247"/>
        <v>0</v>
      </c>
      <c r="F1630" s="160">
        <f t="shared" si="247"/>
        <v>0</v>
      </c>
      <c r="G1630" s="160">
        <f t="shared" si="247"/>
        <v>0</v>
      </c>
      <c r="H1630" s="160">
        <f t="shared" si="247"/>
        <v>0</v>
      </c>
      <c r="I1630" s="160">
        <f t="shared" si="247"/>
        <v>0</v>
      </c>
    </row>
    <row r="1631" spans="1:9" s="196" customFormat="1" x14ac:dyDescent="0.2">
      <c r="A1631" s="193"/>
      <c r="B1631" s="162" t="s">
        <v>195</v>
      </c>
      <c r="C1631" s="160">
        <f t="shared" si="246"/>
        <v>6.3</v>
      </c>
      <c r="D1631" s="160">
        <f t="shared" si="247"/>
        <v>6.3</v>
      </c>
      <c r="E1631" s="160">
        <f t="shared" si="247"/>
        <v>0</v>
      </c>
      <c r="F1631" s="160">
        <f t="shared" si="247"/>
        <v>0</v>
      </c>
      <c r="G1631" s="160">
        <f t="shared" si="247"/>
        <v>0</v>
      </c>
      <c r="H1631" s="160">
        <f t="shared" si="247"/>
        <v>0</v>
      </c>
      <c r="I1631" s="160">
        <f t="shared" si="247"/>
        <v>0</v>
      </c>
    </row>
    <row r="1632" spans="1:9" s="344" customFormat="1" x14ac:dyDescent="0.2">
      <c r="A1632" s="349" t="s">
        <v>174</v>
      </c>
      <c r="B1632" s="411" t="s">
        <v>194</v>
      </c>
      <c r="C1632" s="342">
        <f t="shared" si="246"/>
        <v>3</v>
      </c>
      <c r="D1632" s="342">
        <v>3</v>
      </c>
      <c r="E1632" s="345">
        <v>0</v>
      </c>
      <c r="F1632" s="342">
        <v>0</v>
      </c>
      <c r="G1632" s="342">
        <v>0</v>
      </c>
      <c r="H1632" s="342">
        <v>0</v>
      </c>
      <c r="I1632" s="342">
        <v>0</v>
      </c>
    </row>
    <row r="1633" spans="1:9" s="125" customFormat="1" x14ac:dyDescent="0.2">
      <c r="A1633" s="11"/>
      <c r="B1633" s="260" t="s">
        <v>195</v>
      </c>
      <c r="C1633" s="103">
        <f t="shared" si="246"/>
        <v>3</v>
      </c>
      <c r="D1633" s="103">
        <v>3</v>
      </c>
      <c r="E1633" s="58">
        <v>0</v>
      </c>
      <c r="F1633" s="103">
        <v>0</v>
      </c>
      <c r="G1633" s="103">
        <v>0</v>
      </c>
      <c r="H1633" s="103">
        <v>0</v>
      </c>
      <c r="I1633" s="103">
        <v>0</v>
      </c>
    </row>
    <row r="1634" spans="1:9" s="344" customFormat="1" x14ac:dyDescent="0.2">
      <c r="A1634" s="349" t="s">
        <v>175</v>
      </c>
      <c r="B1634" s="411" t="s">
        <v>194</v>
      </c>
      <c r="C1634" s="342">
        <f t="shared" si="246"/>
        <v>3</v>
      </c>
      <c r="D1634" s="342">
        <v>3</v>
      </c>
      <c r="E1634" s="345">
        <v>0</v>
      </c>
      <c r="F1634" s="342">
        <v>0</v>
      </c>
      <c r="G1634" s="342">
        <v>0</v>
      </c>
      <c r="H1634" s="342">
        <v>0</v>
      </c>
      <c r="I1634" s="342">
        <v>0</v>
      </c>
    </row>
    <row r="1635" spans="1:9" s="125" customFormat="1" x14ac:dyDescent="0.2">
      <c r="A1635" s="11"/>
      <c r="B1635" s="260" t="s">
        <v>195</v>
      </c>
      <c r="C1635" s="103">
        <f>D1635+E1635+H1635+I1635</f>
        <v>3</v>
      </c>
      <c r="D1635" s="103">
        <v>3</v>
      </c>
      <c r="E1635" s="58">
        <v>0</v>
      </c>
      <c r="F1635" s="103">
        <v>0</v>
      </c>
      <c r="G1635" s="103">
        <v>0</v>
      </c>
      <c r="H1635" s="103">
        <v>0</v>
      </c>
      <c r="I1635" s="103">
        <v>0</v>
      </c>
    </row>
    <row r="1636" spans="1:9" s="344" customFormat="1" x14ac:dyDescent="0.2">
      <c r="A1636" s="349" t="s">
        <v>176</v>
      </c>
      <c r="B1636" s="411" t="s">
        <v>194</v>
      </c>
      <c r="C1636" s="342">
        <f>D1636+E1636+F1636+G1636+H1636+I1636</f>
        <v>0.3</v>
      </c>
      <c r="D1636" s="342">
        <v>0.3</v>
      </c>
      <c r="E1636" s="345">
        <v>0</v>
      </c>
      <c r="F1636" s="342">
        <v>0</v>
      </c>
      <c r="G1636" s="342">
        <v>0</v>
      </c>
      <c r="H1636" s="342">
        <v>0</v>
      </c>
      <c r="I1636" s="342">
        <v>0</v>
      </c>
    </row>
    <row r="1637" spans="1:9" s="125" customFormat="1" x14ac:dyDescent="0.2">
      <c r="A1637" s="11"/>
      <c r="B1637" s="260" t="s">
        <v>195</v>
      </c>
      <c r="C1637" s="103">
        <f>D1637+E1637+F1637+I1637</f>
        <v>0.3</v>
      </c>
      <c r="D1637" s="103">
        <v>0.3</v>
      </c>
      <c r="E1637" s="58">
        <v>0</v>
      </c>
      <c r="F1637" s="103">
        <v>0</v>
      </c>
      <c r="G1637" s="103">
        <v>0</v>
      </c>
      <c r="H1637" s="103">
        <v>0</v>
      </c>
      <c r="I1637" s="103">
        <v>0</v>
      </c>
    </row>
    <row r="1638" spans="1:9" s="381" customFormat="1" x14ac:dyDescent="0.2">
      <c r="A1638" s="95" t="s">
        <v>786</v>
      </c>
      <c r="B1638" s="379" t="s">
        <v>194</v>
      </c>
      <c r="C1638" s="380">
        <f>D1638+E1638+F1638+G1638+H1638+I1638</f>
        <v>2.0099999999999998</v>
      </c>
      <c r="D1638" s="380">
        <f>D1640+D1642+D1644</f>
        <v>2.0099999999999998</v>
      </c>
      <c r="E1638" s="380">
        <f>E1640+E1642+E1644</f>
        <v>0</v>
      </c>
      <c r="F1638" s="380">
        <f>F1639</f>
        <v>0</v>
      </c>
      <c r="G1638" s="380">
        <f>G1639</f>
        <v>0</v>
      </c>
      <c r="H1638" s="380">
        <f>H1639</f>
        <v>0</v>
      </c>
      <c r="I1638" s="380">
        <f>I1639</f>
        <v>0</v>
      </c>
    </row>
    <row r="1639" spans="1:9" s="196" customFormat="1" x14ac:dyDescent="0.2">
      <c r="A1639" s="258"/>
      <c r="B1639" s="162" t="s">
        <v>195</v>
      </c>
      <c r="C1639" s="160">
        <f>D1639+E1639+F1639+G1639+H1639+I1639</f>
        <v>2.0099999999999998</v>
      </c>
      <c r="D1639" s="160">
        <f>D1641+D1643+D1645</f>
        <v>2.0099999999999998</v>
      </c>
      <c r="E1639" s="160">
        <f>E1641+E1643+E1645</f>
        <v>0</v>
      </c>
      <c r="F1639" s="160">
        <v>0</v>
      </c>
      <c r="G1639" s="160">
        <v>0</v>
      </c>
      <c r="H1639" s="160">
        <v>0</v>
      </c>
      <c r="I1639" s="160">
        <v>0</v>
      </c>
    </row>
    <row r="1640" spans="1:9" s="338" customFormat="1" ht="15" x14ac:dyDescent="0.25">
      <c r="A1640" s="370" t="s">
        <v>111</v>
      </c>
      <c r="B1640" s="371" t="s">
        <v>194</v>
      </c>
      <c r="C1640" s="337">
        <f>C1641</f>
        <v>0.96</v>
      </c>
      <c r="D1640" s="337">
        <v>0.96</v>
      </c>
      <c r="E1640" s="347">
        <v>0</v>
      </c>
      <c r="F1640" s="337">
        <v>0</v>
      </c>
      <c r="G1640" s="337">
        <v>0</v>
      </c>
      <c r="H1640" s="337">
        <v>0</v>
      </c>
      <c r="I1640" s="337">
        <v>0</v>
      </c>
    </row>
    <row r="1641" spans="1:9" s="125" customFormat="1" x14ac:dyDescent="0.2">
      <c r="A1641" s="100"/>
      <c r="B1641" s="260" t="s">
        <v>195</v>
      </c>
      <c r="C1641" s="103">
        <f>D1641+E1641+F1641+G1641+H1641+I1641</f>
        <v>0.96</v>
      </c>
      <c r="D1641" s="103">
        <v>0.96</v>
      </c>
      <c r="E1641" s="58">
        <v>0</v>
      </c>
      <c r="F1641" s="103">
        <v>0</v>
      </c>
      <c r="G1641" s="103">
        <v>0</v>
      </c>
      <c r="H1641" s="103">
        <v>0</v>
      </c>
      <c r="I1641" s="103">
        <v>0</v>
      </c>
    </row>
    <row r="1642" spans="1:9" s="338" customFormat="1" ht="15" x14ac:dyDescent="0.25">
      <c r="A1642" s="372" t="s">
        <v>112</v>
      </c>
      <c r="B1642" s="371" t="s">
        <v>194</v>
      </c>
      <c r="C1642" s="337">
        <f>C1643</f>
        <v>0.97</v>
      </c>
      <c r="D1642" s="337">
        <v>0.97</v>
      </c>
      <c r="E1642" s="347">
        <v>0</v>
      </c>
      <c r="F1642" s="337">
        <v>0</v>
      </c>
      <c r="G1642" s="337">
        <v>0</v>
      </c>
      <c r="H1642" s="337">
        <v>0</v>
      </c>
      <c r="I1642" s="337">
        <v>0</v>
      </c>
    </row>
    <row r="1643" spans="1:9" s="125" customFormat="1" x14ac:dyDescent="0.2">
      <c r="A1643" s="11"/>
      <c r="B1643" s="260" t="s">
        <v>195</v>
      </c>
      <c r="C1643" s="103">
        <f>D1643+E1643+F1643+G1643+H1643+I1643</f>
        <v>0.97</v>
      </c>
      <c r="D1643" s="103">
        <v>0.97</v>
      </c>
      <c r="E1643" s="58">
        <v>0</v>
      </c>
      <c r="F1643" s="103">
        <v>0</v>
      </c>
      <c r="G1643" s="103">
        <v>0</v>
      </c>
      <c r="H1643" s="103">
        <v>0</v>
      </c>
      <c r="I1643" s="103">
        <v>0</v>
      </c>
    </row>
    <row r="1644" spans="1:9" s="338" customFormat="1" ht="15" x14ac:dyDescent="0.25">
      <c r="A1644" s="372" t="s">
        <v>176</v>
      </c>
      <c r="B1644" s="371" t="s">
        <v>194</v>
      </c>
      <c r="C1644" s="337">
        <f>C1645</f>
        <v>0.08</v>
      </c>
      <c r="D1644" s="337">
        <v>0.08</v>
      </c>
      <c r="E1644" s="347">
        <v>0</v>
      </c>
      <c r="F1644" s="337">
        <v>0</v>
      </c>
      <c r="G1644" s="337">
        <v>0</v>
      </c>
      <c r="H1644" s="337">
        <v>0</v>
      </c>
      <c r="I1644" s="337">
        <v>0</v>
      </c>
    </row>
    <row r="1645" spans="1:9" s="125" customFormat="1" ht="13.5" customHeight="1" x14ac:dyDescent="0.25">
      <c r="A1645" s="259"/>
      <c r="B1645" s="260" t="s">
        <v>195</v>
      </c>
      <c r="C1645" s="103">
        <f t="shared" ref="C1645:C1667" si="248">D1645+E1645+F1645+G1645+H1645+I1645</f>
        <v>0.08</v>
      </c>
      <c r="D1645" s="337">
        <v>0.08</v>
      </c>
      <c r="E1645" s="347">
        <v>0</v>
      </c>
      <c r="F1645" s="103">
        <v>0</v>
      </c>
      <c r="G1645" s="103">
        <v>0</v>
      </c>
      <c r="H1645" s="103">
        <v>0</v>
      </c>
      <c r="I1645" s="103">
        <v>0</v>
      </c>
    </row>
    <row r="1646" spans="1:9" s="243" customFormat="1" x14ac:dyDescent="0.2">
      <c r="A1646" s="64" t="s">
        <v>932</v>
      </c>
      <c r="B1646" s="164" t="s">
        <v>194</v>
      </c>
      <c r="C1646" s="165">
        <f t="shared" si="248"/>
        <v>10.199999999999999</v>
      </c>
      <c r="D1646" s="242">
        <f>D1648</f>
        <v>0</v>
      </c>
      <c r="E1646" s="242">
        <f t="shared" ref="E1646:I1647" si="249">E1648</f>
        <v>10.199999999999999</v>
      </c>
      <c r="F1646" s="242">
        <f t="shared" si="249"/>
        <v>0</v>
      </c>
      <c r="G1646" s="242">
        <f t="shared" si="249"/>
        <v>0</v>
      </c>
      <c r="H1646" s="242">
        <f t="shared" si="249"/>
        <v>0</v>
      </c>
      <c r="I1646" s="242">
        <f t="shared" si="249"/>
        <v>0</v>
      </c>
    </row>
    <row r="1647" spans="1:9" s="243" customFormat="1" x14ac:dyDescent="0.2">
      <c r="A1647" s="166"/>
      <c r="B1647" s="167" t="s">
        <v>195</v>
      </c>
      <c r="C1647" s="165">
        <f t="shared" si="248"/>
        <v>10.199999999999999</v>
      </c>
      <c r="D1647" s="242">
        <f>D1649</f>
        <v>0</v>
      </c>
      <c r="E1647" s="242">
        <f t="shared" si="249"/>
        <v>10.199999999999999</v>
      </c>
      <c r="F1647" s="242">
        <f t="shared" si="249"/>
        <v>0</v>
      </c>
      <c r="G1647" s="242">
        <f t="shared" si="249"/>
        <v>0</v>
      </c>
      <c r="H1647" s="242">
        <f t="shared" si="249"/>
        <v>0</v>
      </c>
      <c r="I1647" s="242">
        <f t="shared" si="249"/>
        <v>0</v>
      </c>
    </row>
    <row r="1648" spans="1:9" s="250" customFormat="1" x14ac:dyDescent="0.2">
      <c r="A1648" s="65" t="s">
        <v>933</v>
      </c>
      <c r="B1648" s="71" t="s">
        <v>194</v>
      </c>
      <c r="C1648" s="72">
        <f t="shared" si="248"/>
        <v>10.199999999999999</v>
      </c>
      <c r="D1648" s="72">
        <v>0</v>
      </c>
      <c r="E1648" s="72">
        <v>10.199999999999999</v>
      </c>
      <c r="F1648" s="72">
        <v>0</v>
      </c>
      <c r="G1648" s="72">
        <v>0</v>
      </c>
      <c r="H1648" s="72">
        <v>0</v>
      </c>
      <c r="I1648" s="72">
        <v>0</v>
      </c>
    </row>
    <row r="1649" spans="1:9" s="250" customFormat="1" x14ac:dyDescent="0.2">
      <c r="A1649" s="69"/>
      <c r="B1649" s="70" t="s">
        <v>195</v>
      </c>
      <c r="C1649" s="72">
        <f t="shared" si="248"/>
        <v>10.199999999999999</v>
      </c>
      <c r="D1649" s="72">
        <v>0</v>
      </c>
      <c r="E1649" s="72">
        <v>10.199999999999999</v>
      </c>
      <c r="F1649" s="72">
        <v>0</v>
      </c>
      <c r="G1649" s="72">
        <v>0</v>
      </c>
      <c r="H1649" s="72">
        <v>0</v>
      </c>
      <c r="I1649" s="72">
        <v>0</v>
      </c>
    </row>
    <row r="1650" spans="1:9" s="161" customFormat="1" x14ac:dyDescent="0.2">
      <c r="A1650" s="142" t="s">
        <v>209</v>
      </c>
      <c r="B1650" s="159" t="s">
        <v>194</v>
      </c>
      <c r="C1650" s="160">
        <f t="shared" si="248"/>
        <v>1020</v>
      </c>
      <c r="D1650" s="160">
        <f>D1652</f>
        <v>269</v>
      </c>
      <c r="E1650" s="160">
        <f t="shared" ref="E1650:I1653" si="250">E1652</f>
        <v>751</v>
      </c>
      <c r="F1650" s="160">
        <f t="shared" si="250"/>
        <v>0</v>
      </c>
      <c r="G1650" s="160">
        <f t="shared" si="250"/>
        <v>0</v>
      </c>
      <c r="H1650" s="160">
        <f t="shared" si="250"/>
        <v>0</v>
      </c>
      <c r="I1650" s="160">
        <f t="shared" si="250"/>
        <v>0</v>
      </c>
    </row>
    <row r="1651" spans="1:9" s="161" customFormat="1" x14ac:dyDescent="0.2">
      <c r="A1651" s="198" t="s">
        <v>225</v>
      </c>
      <c r="B1651" s="162" t="s">
        <v>195</v>
      </c>
      <c r="C1651" s="160">
        <f t="shared" si="248"/>
        <v>1020</v>
      </c>
      <c r="D1651" s="160">
        <f>D1653</f>
        <v>269</v>
      </c>
      <c r="E1651" s="160">
        <f t="shared" si="250"/>
        <v>751</v>
      </c>
      <c r="F1651" s="160">
        <f t="shared" si="250"/>
        <v>0</v>
      </c>
      <c r="G1651" s="160">
        <f t="shared" si="250"/>
        <v>0</v>
      </c>
      <c r="H1651" s="160">
        <f t="shared" si="250"/>
        <v>0</v>
      </c>
      <c r="I1651" s="160">
        <f t="shared" si="250"/>
        <v>0</v>
      </c>
    </row>
    <row r="1652" spans="1:9" s="125" customFormat="1" x14ac:dyDescent="0.2">
      <c r="A1652" s="110" t="s">
        <v>257</v>
      </c>
      <c r="B1652" s="111" t="s">
        <v>194</v>
      </c>
      <c r="C1652" s="103">
        <f t="shared" si="248"/>
        <v>1020</v>
      </c>
      <c r="D1652" s="103">
        <f>D1654</f>
        <v>269</v>
      </c>
      <c r="E1652" s="103">
        <f t="shared" si="250"/>
        <v>751</v>
      </c>
      <c r="F1652" s="103">
        <f t="shared" si="250"/>
        <v>0</v>
      </c>
      <c r="G1652" s="103">
        <f t="shared" si="250"/>
        <v>0</v>
      </c>
      <c r="H1652" s="103">
        <f t="shared" si="250"/>
        <v>0</v>
      </c>
      <c r="I1652" s="103">
        <f t="shared" si="250"/>
        <v>0</v>
      </c>
    </row>
    <row r="1653" spans="1:9" s="125" customFormat="1" x14ac:dyDescent="0.2">
      <c r="A1653" s="112"/>
      <c r="B1653" s="232" t="s">
        <v>195</v>
      </c>
      <c r="C1653" s="103">
        <f t="shared" si="248"/>
        <v>1020</v>
      </c>
      <c r="D1653" s="103">
        <f>D1655</f>
        <v>269</v>
      </c>
      <c r="E1653" s="103">
        <f t="shared" si="250"/>
        <v>751</v>
      </c>
      <c r="F1653" s="103">
        <f t="shared" si="250"/>
        <v>0</v>
      </c>
      <c r="G1653" s="103">
        <f t="shared" si="250"/>
        <v>0</v>
      </c>
      <c r="H1653" s="103">
        <f t="shared" si="250"/>
        <v>0</v>
      </c>
      <c r="I1653" s="103">
        <f t="shared" si="250"/>
        <v>0</v>
      </c>
    </row>
    <row r="1654" spans="1:9" s="125" customFormat="1" x14ac:dyDescent="0.2">
      <c r="A1654" s="113" t="s">
        <v>230</v>
      </c>
      <c r="B1654" s="102" t="s">
        <v>194</v>
      </c>
      <c r="C1654" s="103">
        <f t="shared" si="248"/>
        <v>1020</v>
      </c>
      <c r="D1654" s="103">
        <f>D1656+D1696+D1752</f>
        <v>269</v>
      </c>
      <c r="E1654" s="103">
        <f t="shared" ref="E1654:I1655" si="251">E1656+E1696+E1752</f>
        <v>751</v>
      </c>
      <c r="F1654" s="103">
        <f t="shared" si="251"/>
        <v>0</v>
      </c>
      <c r="G1654" s="103">
        <f t="shared" si="251"/>
        <v>0</v>
      </c>
      <c r="H1654" s="103">
        <f t="shared" si="251"/>
        <v>0</v>
      </c>
      <c r="I1654" s="103">
        <f t="shared" si="251"/>
        <v>0</v>
      </c>
    </row>
    <row r="1655" spans="1:9" s="125" customFormat="1" x14ac:dyDescent="0.2">
      <c r="A1655" s="109"/>
      <c r="B1655" s="106" t="s">
        <v>195</v>
      </c>
      <c r="C1655" s="103">
        <f t="shared" si="248"/>
        <v>1020</v>
      </c>
      <c r="D1655" s="103">
        <f>D1657+D1697+D1753</f>
        <v>269</v>
      </c>
      <c r="E1655" s="103">
        <f t="shared" si="251"/>
        <v>751</v>
      </c>
      <c r="F1655" s="103">
        <f t="shared" si="251"/>
        <v>0</v>
      </c>
      <c r="G1655" s="103">
        <f t="shared" si="251"/>
        <v>0</v>
      </c>
      <c r="H1655" s="103">
        <f t="shared" si="251"/>
        <v>0</v>
      </c>
      <c r="I1655" s="103">
        <f t="shared" si="251"/>
        <v>0</v>
      </c>
    </row>
    <row r="1656" spans="1:9" s="161" customFormat="1" x14ac:dyDescent="0.2">
      <c r="A1656" s="168" t="s">
        <v>226</v>
      </c>
      <c r="B1656" s="159" t="s">
        <v>194</v>
      </c>
      <c r="C1656" s="160">
        <f t="shared" si="248"/>
        <v>646</v>
      </c>
      <c r="D1656" s="160">
        <f t="shared" ref="D1656:H1657" si="252">D1658+D1686+D1692</f>
        <v>253</v>
      </c>
      <c r="E1656" s="160">
        <f t="shared" si="252"/>
        <v>393</v>
      </c>
      <c r="F1656" s="160">
        <f t="shared" si="252"/>
        <v>0</v>
      </c>
      <c r="G1656" s="160">
        <f t="shared" si="252"/>
        <v>0</v>
      </c>
      <c r="H1656" s="160">
        <f t="shared" si="252"/>
        <v>0</v>
      </c>
      <c r="I1656" s="160">
        <f>I1658+I1686</f>
        <v>0</v>
      </c>
    </row>
    <row r="1657" spans="1:9" s="161" customFormat="1" x14ac:dyDescent="0.2">
      <c r="A1657" s="181"/>
      <c r="B1657" s="162" t="s">
        <v>195</v>
      </c>
      <c r="C1657" s="160">
        <f t="shared" si="248"/>
        <v>646</v>
      </c>
      <c r="D1657" s="160">
        <f t="shared" si="252"/>
        <v>253</v>
      </c>
      <c r="E1657" s="160">
        <f t="shared" si="252"/>
        <v>393</v>
      </c>
      <c r="F1657" s="160">
        <f t="shared" si="252"/>
        <v>0</v>
      </c>
      <c r="G1657" s="160">
        <f t="shared" si="252"/>
        <v>0</v>
      </c>
      <c r="H1657" s="160">
        <f t="shared" si="252"/>
        <v>0</v>
      </c>
      <c r="I1657" s="160">
        <f>I1659+I1687+I1693</f>
        <v>0</v>
      </c>
    </row>
    <row r="1658" spans="1:9" s="196" customFormat="1" x14ac:dyDescent="0.2">
      <c r="A1658" s="194" t="s">
        <v>291</v>
      </c>
      <c r="B1658" s="159" t="s">
        <v>194</v>
      </c>
      <c r="C1658" s="160">
        <f t="shared" si="248"/>
        <v>525</v>
      </c>
      <c r="D1658" s="160">
        <f>D1660+D1662+D1664+D1666+D1668+D1670+D1672+D1674+D1676+D1678+D1680+D1682+D1684</f>
        <v>221</v>
      </c>
      <c r="E1658" s="160">
        <f t="shared" ref="E1658:I1659" si="253">E1660+E1662+E1664+E1666+E1668+E1670+E1672+E1674+E1676+E1678+E1680+E1682+E1684</f>
        <v>304</v>
      </c>
      <c r="F1658" s="160">
        <f t="shared" si="253"/>
        <v>0</v>
      </c>
      <c r="G1658" s="160">
        <f t="shared" si="253"/>
        <v>0</v>
      </c>
      <c r="H1658" s="160">
        <f t="shared" si="253"/>
        <v>0</v>
      </c>
      <c r="I1658" s="160">
        <f t="shared" si="253"/>
        <v>0</v>
      </c>
    </row>
    <row r="1659" spans="1:9" s="196" customFormat="1" x14ac:dyDescent="0.2">
      <c r="A1659" s="181"/>
      <c r="B1659" s="162" t="s">
        <v>195</v>
      </c>
      <c r="C1659" s="160">
        <f t="shared" si="248"/>
        <v>525</v>
      </c>
      <c r="D1659" s="160">
        <f>D1661+D1663+D1665+D1667+D1669+D1671+D1673+D1675+D1677+D1679+D1681+D1683+D1685</f>
        <v>221</v>
      </c>
      <c r="E1659" s="160">
        <f t="shared" si="253"/>
        <v>304</v>
      </c>
      <c r="F1659" s="160">
        <f t="shared" si="253"/>
        <v>0</v>
      </c>
      <c r="G1659" s="160">
        <f t="shared" si="253"/>
        <v>0</v>
      </c>
      <c r="H1659" s="160">
        <f t="shared" si="253"/>
        <v>0</v>
      </c>
      <c r="I1659" s="160">
        <f t="shared" si="253"/>
        <v>0</v>
      </c>
    </row>
    <row r="1660" spans="1:9" s="344" customFormat="1" ht="15" x14ac:dyDescent="0.25">
      <c r="A1660" s="372" t="s">
        <v>142</v>
      </c>
      <c r="B1660" s="341" t="s">
        <v>194</v>
      </c>
      <c r="C1660" s="342">
        <f t="shared" si="248"/>
        <v>28</v>
      </c>
      <c r="D1660" s="342">
        <v>28</v>
      </c>
      <c r="E1660" s="347">
        <f>E1661</f>
        <v>0</v>
      </c>
      <c r="F1660" s="342">
        <v>0</v>
      </c>
      <c r="G1660" s="342">
        <v>0</v>
      </c>
      <c r="H1660" s="342">
        <v>0</v>
      </c>
      <c r="I1660" s="342">
        <v>0</v>
      </c>
    </row>
    <row r="1661" spans="1:9" s="124" customFormat="1" x14ac:dyDescent="0.2">
      <c r="A1661" s="11"/>
      <c r="B1661" s="106" t="s">
        <v>195</v>
      </c>
      <c r="C1661" s="104">
        <f t="shared" si="248"/>
        <v>28</v>
      </c>
      <c r="D1661" s="104">
        <v>28</v>
      </c>
      <c r="E1661" s="58">
        <v>0</v>
      </c>
      <c r="F1661" s="104">
        <v>0</v>
      </c>
      <c r="G1661" s="104">
        <v>0</v>
      </c>
      <c r="H1661" s="104">
        <v>0</v>
      </c>
      <c r="I1661" s="104">
        <v>0</v>
      </c>
    </row>
    <row r="1662" spans="1:9" s="352" customFormat="1" ht="15" x14ac:dyDescent="0.25">
      <c r="A1662" s="372" t="s">
        <v>143</v>
      </c>
      <c r="B1662" s="350" t="s">
        <v>194</v>
      </c>
      <c r="C1662" s="345">
        <f t="shared" si="248"/>
        <v>91</v>
      </c>
      <c r="D1662" s="345">
        <v>91</v>
      </c>
      <c r="E1662" s="347">
        <f>E1663</f>
        <v>0</v>
      </c>
      <c r="F1662" s="345">
        <v>0</v>
      </c>
      <c r="G1662" s="345">
        <v>0</v>
      </c>
      <c r="H1662" s="345">
        <v>0</v>
      </c>
      <c r="I1662" s="345">
        <v>0</v>
      </c>
    </row>
    <row r="1663" spans="1:9" s="210" customFormat="1" x14ac:dyDescent="0.2">
      <c r="A1663" s="11"/>
      <c r="B1663" s="29" t="s">
        <v>195</v>
      </c>
      <c r="C1663" s="87">
        <f t="shared" si="248"/>
        <v>91</v>
      </c>
      <c r="D1663" s="87">
        <v>91</v>
      </c>
      <c r="E1663" s="58">
        <v>0</v>
      </c>
      <c r="F1663" s="87">
        <v>0</v>
      </c>
      <c r="G1663" s="87">
        <v>0</v>
      </c>
      <c r="H1663" s="87">
        <v>0</v>
      </c>
      <c r="I1663" s="87">
        <v>0</v>
      </c>
    </row>
    <row r="1664" spans="1:9" s="352" customFormat="1" ht="15" x14ac:dyDescent="0.25">
      <c r="A1664" s="372" t="s">
        <v>144</v>
      </c>
      <c r="B1664" s="350" t="s">
        <v>194</v>
      </c>
      <c r="C1664" s="345">
        <f t="shared" si="248"/>
        <v>36</v>
      </c>
      <c r="D1664" s="345">
        <v>36</v>
      </c>
      <c r="E1664" s="347">
        <f>E1665</f>
        <v>0</v>
      </c>
      <c r="F1664" s="345">
        <v>0</v>
      </c>
      <c r="G1664" s="345">
        <v>0</v>
      </c>
      <c r="H1664" s="345">
        <v>0</v>
      </c>
      <c r="I1664" s="345">
        <v>0</v>
      </c>
    </row>
    <row r="1665" spans="1:9" s="210" customFormat="1" x14ac:dyDescent="0.2">
      <c r="A1665" s="11"/>
      <c r="B1665" s="29" t="s">
        <v>195</v>
      </c>
      <c r="C1665" s="87">
        <f t="shared" si="248"/>
        <v>36</v>
      </c>
      <c r="D1665" s="87">
        <v>36</v>
      </c>
      <c r="E1665" s="58">
        <v>0</v>
      </c>
      <c r="F1665" s="87">
        <v>0</v>
      </c>
      <c r="G1665" s="87">
        <v>0</v>
      </c>
      <c r="H1665" s="87">
        <v>0</v>
      </c>
      <c r="I1665" s="87">
        <v>0</v>
      </c>
    </row>
    <row r="1666" spans="1:9" s="352" customFormat="1" ht="15" x14ac:dyDescent="0.25">
      <c r="A1666" s="372" t="s">
        <v>188</v>
      </c>
      <c r="B1666" s="350" t="s">
        <v>194</v>
      </c>
      <c r="C1666" s="345">
        <f t="shared" si="248"/>
        <v>32</v>
      </c>
      <c r="D1666" s="345">
        <v>32</v>
      </c>
      <c r="E1666" s="347">
        <f>E1667</f>
        <v>0</v>
      </c>
      <c r="F1666" s="345">
        <v>0</v>
      </c>
      <c r="G1666" s="345">
        <v>0</v>
      </c>
      <c r="H1666" s="345">
        <v>0</v>
      </c>
      <c r="I1666" s="345">
        <v>0</v>
      </c>
    </row>
    <row r="1667" spans="1:9" s="210" customFormat="1" x14ac:dyDescent="0.2">
      <c r="A1667" s="11"/>
      <c r="B1667" s="29" t="s">
        <v>195</v>
      </c>
      <c r="C1667" s="87">
        <f t="shared" si="248"/>
        <v>32</v>
      </c>
      <c r="D1667" s="87">
        <v>32</v>
      </c>
      <c r="E1667" s="58">
        <v>0</v>
      </c>
      <c r="F1667" s="87">
        <v>0</v>
      </c>
      <c r="G1667" s="87">
        <v>0</v>
      </c>
      <c r="H1667" s="87">
        <v>0</v>
      </c>
      <c r="I1667" s="87">
        <v>0</v>
      </c>
    </row>
    <row r="1668" spans="1:9" s="352" customFormat="1" ht="15" x14ac:dyDescent="0.25">
      <c r="A1668" s="372" t="s">
        <v>187</v>
      </c>
      <c r="B1668" s="350" t="s">
        <v>194</v>
      </c>
      <c r="C1668" s="345">
        <f>C1669</f>
        <v>17</v>
      </c>
      <c r="D1668" s="345">
        <v>17</v>
      </c>
      <c r="E1668" s="347">
        <v>0</v>
      </c>
      <c r="F1668" s="345">
        <v>0</v>
      </c>
      <c r="G1668" s="345">
        <v>0</v>
      </c>
      <c r="H1668" s="345">
        <v>0</v>
      </c>
      <c r="I1668" s="345">
        <v>0</v>
      </c>
    </row>
    <row r="1669" spans="1:9" s="210" customFormat="1" x14ac:dyDescent="0.2">
      <c r="A1669" s="11"/>
      <c r="B1669" s="29" t="s">
        <v>195</v>
      </c>
      <c r="C1669" s="87">
        <f>D1669+E1669+F1669+G1669+H1669+I1669</f>
        <v>17</v>
      </c>
      <c r="D1669" s="87">
        <v>17</v>
      </c>
      <c r="E1669" s="58">
        <v>0</v>
      </c>
      <c r="F1669" s="87">
        <v>0</v>
      </c>
      <c r="G1669" s="87">
        <v>0</v>
      </c>
      <c r="H1669" s="87">
        <v>0</v>
      </c>
      <c r="I1669" s="87">
        <v>0</v>
      </c>
    </row>
    <row r="1670" spans="1:9" s="352" customFormat="1" ht="15" x14ac:dyDescent="0.25">
      <c r="A1670" s="372" t="s">
        <v>145</v>
      </c>
      <c r="B1670" s="350" t="s">
        <v>194</v>
      </c>
      <c r="C1670" s="345">
        <f>C1671</f>
        <v>17</v>
      </c>
      <c r="D1670" s="345">
        <v>17</v>
      </c>
      <c r="E1670" s="347">
        <v>0</v>
      </c>
      <c r="F1670" s="345">
        <v>0</v>
      </c>
      <c r="G1670" s="345">
        <v>0</v>
      </c>
      <c r="H1670" s="345">
        <v>0</v>
      </c>
      <c r="I1670" s="345">
        <v>0</v>
      </c>
    </row>
    <row r="1671" spans="1:9" s="210" customFormat="1" x14ac:dyDescent="0.2">
      <c r="A1671" s="11"/>
      <c r="B1671" s="29" t="s">
        <v>195</v>
      </c>
      <c r="C1671" s="87">
        <f t="shared" ref="C1671:C1747" si="254">D1671+E1671+F1671+G1671+H1671+I1671</f>
        <v>17</v>
      </c>
      <c r="D1671" s="87">
        <v>17</v>
      </c>
      <c r="E1671" s="58">
        <v>0</v>
      </c>
      <c r="F1671" s="87">
        <v>0</v>
      </c>
      <c r="G1671" s="87">
        <v>0</v>
      </c>
      <c r="H1671" s="87">
        <v>0</v>
      </c>
      <c r="I1671" s="87">
        <v>0</v>
      </c>
    </row>
    <row r="1672" spans="1:9" s="124" customFormat="1" ht="15" x14ac:dyDescent="0.25">
      <c r="A1672" s="247" t="s">
        <v>652</v>
      </c>
      <c r="B1672" s="226" t="s">
        <v>194</v>
      </c>
      <c r="C1672" s="104">
        <f t="shared" si="254"/>
        <v>14</v>
      </c>
      <c r="D1672" s="104">
        <v>0</v>
      </c>
      <c r="E1672" s="58">
        <v>14</v>
      </c>
      <c r="F1672" s="104">
        <v>0</v>
      </c>
      <c r="G1672" s="104">
        <v>0</v>
      </c>
      <c r="H1672" s="104">
        <v>0</v>
      </c>
      <c r="I1672" s="104">
        <v>0</v>
      </c>
    </row>
    <row r="1673" spans="1:9" s="124" customFormat="1" x14ac:dyDescent="0.2">
      <c r="A1673" s="11"/>
      <c r="B1673" s="227" t="s">
        <v>195</v>
      </c>
      <c r="C1673" s="104">
        <f t="shared" si="254"/>
        <v>14</v>
      </c>
      <c r="D1673" s="104">
        <v>0</v>
      </c>
      <c r="E1673" s="58">
        <v>14</v>
      </c>
      <c r="F1673" s="104">
        <v>0</v>
      </c>
      <c r="G1673" s="104">
        <v>0</v>
      </c>
      <c r="H1673" s="104">
        <v>0</v>
      </c>
      <c r="I1673" s="104">
        <v>0</v>
      </c>
    </row>
    <row r="1674" spans="1:9" s="124" customFormat="1" ht="15" x14ac:dyDescent="0.25">
      <c r="A1674" s="247" t="s">
        <v>653</v>
      </c>
      <c r="B1674" s="226" t="s">
        <v>194</v>
      </c>
      <c r="C1674" s="104">
        <f t="shared" si="254"/>
        <v>6</v>
      </c>
      <c r="D1674" s="104">
        <v>0</v>
      </c>
      <c r="E1674" s="58">
        <v>6</v>
      </c>
      <c r="F1674" s="104">
        <v>0</v>
      </c>
      <c r="G1674" s="104">
        <v>0</v>
      </c>
      <c r="H1674" s="104">
        <v>0</v>
      </c>
      <c r="I1674" s="104">
        <v>0</v>
      </c>
    </row>
    <row r="1675" spans="1:9" s="124" customFormat="1" x14ac:dyDescent="0.2">
      <c r="A1675" s="11"/>
      <c r="B1675" s="227" t="s">
        <v>195</v>
      </c>
      <c r="C1675" s="104">
        <f t="shared" si="254"/>
        <v>6</v>
      </c>
      <c r="D1675" s="104">
        <v>0</v>
      </c>
      <c r="E1675" s="58">
        <v>6</v>
      </c>
      <c r="F1675" s="104">
        <v>0</v>
      </c>
      <c r="G1675" s="104">
        <v>0</v>
      </c>
      <c r="H1675" s="104">
        <v>0</v>
      </c>
      <c r="I1675" s="104">
        <v>0</v>
      </c>
    </row>
    <row r="1676" spans="1:9" s="124" customFormat="1" ht="15" x14ac:dyDescent="0.25">
      <c r="A1676" s="247" t="s">
        <v>654</v>
      </c>
      <c r="B1676" s="226" t="s">
        <v>194</v>
      </c>
      <c r="C1676" s="104">
        <f t="shared" si="254"/>
        <v>81</v>
      </c>
      <c r="D1676" s="104">
        <v>0</v>
      </c>
      <c r="E1676" s="58">
        <v>81</v>
      </c>
      <c r="F1676" s="104">
        <v>0</v>
      </c>
      <c r="G1676" s="104">
        <v>0</v>
      </c>
      <c r="H1676" s="104">
        <v>0</v>
      </c>
      <c r="I1676" s="104">
        <v>0</v>
      </c>
    </row>
    <row r="1677" spans="1:9" s="124" customFormat="1" x14ac:dyDescent="0.2">
      <c r="A1677" s="11"/>
      <c r="B1677" s="227" t="s">
        <v>195</v>
      </c>
      <c r="C1677" s="104">
        <f t="shared" si="254"/>
        <v>81</v>
      </c>
      <c r="D1677" s="104">
        <v>0</v>
      </c>
      <c r="E1677" s="58">
        <v>81</v>
      </c>
      <c r="F1677" s="104">
        <v>0</v>
      </c>
      <c r="G1677" s="104">
        <v>0</v>
      </c>
      <c r="H1677" s="104">
        <v>0</v>
      </c>
      <c r="I1677" s="104">
        <v>0</v>
      </c>
    </row>
    <row r="1678" spans="1:9" s="124" customFormat="1" ht="15" x14ac:dyDescent="0.25">
      <c r="A1678" s="247" t="s">
        <v>655</v>
      </c>
      <c r="B1678" s="226" t="s">
        <v>194</v>
      </c>
      <c r="C1678" s="104">
        <f t="shared" si="254"/>
        <v>3</v>
      </c>
      <c r="D1678" s="104">
        <v>0</v>
      </c>
      <c r="E1678" s="58">
        <v>3</v>
      </c>
      <c r="F1678" s="104">
        <v>0</v>
      </c>
      <c r="G1678" s="104">
        <v>0</v>
      </c>
      <c r="H1678" s="104">
        <v>0</v>
      </c>
      <c r="I1678" s="104">
        <v>0</v>
      </c>
    </row>
    <row r="1679" spans="1:9" s="124" customFormat="1" x14ac:dyDescent="0.2">
      <c r="A1679" s="11"/>
      <c r="B1679" s="227" t="s">
        <v>195</v>
      </c>
      <c r="C1679" s="104">
        <f t="shared" si="254"/>
        <v>3</v>
      </c>
      <c r="D1679" s="104">
        <v>0</v>
      </c>
      <c r="E1679" s="58">
        <v>3</v>
      </c>
      <c r="F1679" s="104">
        <v>0</v>
      </c>
      <c r="G1679" s="104">
        <v>0</v>
      </c>
      <c r="H1679" s="104">
        <v>0</v>
      </c>
      <c r="I1679" s="104">
        <v>0</v>
      </c>
    </row>
    <row r="1680" spans="1:9" s="124" customFormat="1" ht="15" x14ac:dyDescent="0.25">
      <c r="A1680" s="247" t="s">
        <v>656</v>
      </c>
      <c r="B1680" s="226" t="s">
        <v>194</v>
      </c>
      <c r="C1680" s="104">
        <f t="shared" si="254"/>
        <v>104</v>
      </c>
      <c r="D1680" s="104">
        <v>0</v>
      </c>
      <c r="E1680" s="58">
        <v>104</v>
      </c>
      <c r="F1680" s="104">
        <v>0</v>
      </c>
      <c r="G1680" s="104">
        <v>0</v>
      </c>
      <c r="H1680" s="104">
        <v>0</v>
      </c>
      <c r="I1680" s="104">
        <v>0</v>
      </c>
    </row>
    <row r="1681" spans="1:9" s="124" customFormat="1" x14ac:dyDescent="0.2">
      <c r="A1681" s="11"/>
      <c r="B1681" s="227" t="s">
        <v>195</v>
      </c>
      <c r="C1681" s="104">
        <f t="shared" si="254"/>
        <v>104</v>
      </c>
      <c r="D1681" s="104">
        <v>0</v>
      </c>
      <c r="E1681" s="58">
        <v>104</v>
      </c>
      <c r="F1681" s="104">
        <v>0</v>
      </c>
      <c r="G1681" s="104">
        <v>0</v>
      </c>
      <c r="H1681" s="104">
        <v>0</v>
      </c>
      <c r="I1681" s="104">
        <v>0</v>
      </c>
    </row>
    <row r="1682" spans="1:9" s="250" customFormat="1" x14ac:dyDescent="0.2">
      <c r="A1682" s="65" t="s">
        <v>934</v>
      </c>
      <c r="B1682" s="71" t="s">
        <v>194</v>
      </c>
      <c r="C1682" s="72">
        <f t="shared" si="254"/>
        <v>6</v>
      </c>
      <c r="D1682" s="72">
        <v>0</v>
      </c>
      <c r="E1682" s="72">
        <v>6</v>
      </c>
      <c r="F1682" s="72">
        <v>0</v>
      </c>
      <c r="G1682" s="72">
        <v>0</v>
      </c>
      <c r="H1682" s="72">
        <v>0</v>
      </c>
      <c r="I1682" s="72">
        <v>0</v>
      </c>
    </row>
    <row r="1683" spans="1:9" s="250" customFormat="1" x14ac:dyDescent="0.2">
      <c r="A1683" s="69"/>
      <c r="B1683" s="70" t="s">
        <v>195</v>
      </c>
      <c r="C1683" s="72">
        <f t="shared" si="254"/>
        <v>6</v>
      </c>
      <c r="D1683" s="72">
        <v>0</v>
      </c>
      <c r="E1683" s="72">
        <v>6</v>
      </c>
      <c r="F1683" s="72">
        <v>0</v>
      </c>
      <c r="G1683" s="72">
        <v>0</v>
      </c>
      <c r="H1683" s="72">
        <v>0</v>
      </c>
      <c r="I1683" s="72">
        <v>0</v>
      </c>
    </row>
    <row r="1684" spans="1:9" s="250" customFormat="1" x14ac:dyDescent="0.2">
      <c r="A1684" s="65" t="s">
        <v>884</v>
      </c>
      <c r="B1684" s="71" t="s">
        <v>194</v>
      </c>
      <c r="C1684" s="72">
        <f t="shared" si="254"/>
        <v>90</v>
      </c>
      <c r="D1684" s="72">
        <v>0</v>
      </c>
      <c r="E1684" s="72">
        <v>90</v>
      </c>
      <c r="F1684" s="72">
        <v>0</v>
      </c>
      <c r="G1684" s="72">
        <v>0</v>
      </c>
      <c r="H1684" s="72">
        <v>0</v>
      </c>
      <c r="I1684" s="72">
        <v>0</v>
      </c>
    </row>
    <row r="1685" spans="1:9" s="250" customFormat="1" x14ac:dyDescent="0.2">
      <c r="A1685" s="69"/>
      <c r="B1685" s="70" t="s">
        <v>195</v>
      </c>
      <c r="C1685" s="72">
        <f t="shared" si="254"/>
        <v>90</v>
      </c>
      <c r="D1685" s="72">
        <v>0</v>
      </c>
      <c r="E1685" s="72">
        <v>90</v>
      </c>
      <c r="F1685" s="72">
        <v>0</v>
      </c>
      <c r="G1685" s="72">
        <v>0</v>
      </c>
      <c r="H1685" s="72">
        <v>0</v>
      </c>
      <c r="I1685" s="72">
        <v>0</v>
      </c>
    </row>
    <row r="1686" spans="1:9" s="196" customFormat="1" x14ac:dyDescent="0.2">
      <c r="A1686" s="194" t="s">
        <v>180</v>
      </c>
      <c r="B1686" s="159" t="s">
        <v>194</v>
      </c>
      <c r="C1686" s="160">
        <f t="shared" si="254"/>
        <v>62</v>
      </c>
      <c r="D1686" s="160">
        <f t="shared" ref="D1686:I1687" si="255">D1688+D1690</f>
        <v>32</v>
      </c>
      <c r="E1686" s="160">
        <f t="shared" si="255"/>
        <v>30</v>
      </c>
      <c r="F1686" s="160">
        <f t="shared" si="255"/>
        <v>0</v>
      </c>
      <c r="G1686" s="160">
        <f t="shared" si="255"/>
        <v>0</v>
      </c>
      <c r="H1686" s="160">
        <f t="shared" si="255"/>
        <v>0</v>
      </c>
      <c r="I1686" s="160">
        <f t="shared" si="255"/>
        <v>0</v>
      </c>
    </row>
    <row r="1687" spans="1:9" s="196" customFormat="1" x14ac:dyDescent="0.2">
      <c r="A1687" s="181"/>
      <c r="B1687" s="162" t="s">
        <v>195</v>
      </c>
      <c r="C1687" s="160">
        <f t="shared" si="254"/>
        <v>62</v>
      </c>
      <c r="D1687" s="160">
        <f t="shared" si="255"/>
        <v>32</v>
      </c>
      <c r="E1687" s="160">
        <f t="shared" si="255"/>
        <v>30</v>
      </c>
      <c r="F1687" s="160">
        <f t="shared" si="255"/>
        <v>0</v>
      </c>
      <c r="G1687" s="160">
        <f t="shared" si="255"/>
        <v>0</v>
      </c>
      <c r="H1687" s="160">
        <f t="shared" si="255"/>
        <v>0</v>
      </c>
      <c r="I1687" s="160">
        <f t="shared" si="255"/>
        <v>0</v>
      </c>
    </row>
    <row r="1688" spans="1:9" s="344" customFormat="1" ht="15" x14ac:dyDescent="0.25">
      <c r="A1688" s="370" t="s">
        <v>146</v>
      </c>
      <c r="B1688" s="341" t="s">
        <v>194</v>
      </c>
      <c r="C1688" s="342">
        <f t="shared" si="254"/>
        <v>32</v>
      </c>
      <c r="D1688" s="342">
        <v>32</v>
      </c>
      <c r="E1688" s="347">
        <v>0</v>
      </c>
      <c r="F1688" s="342">
        <v>0</v>
      </c>
      <c r="G1688" s="342">
        <v>0</v>
      </c>
      <c r="H1688" s="342">
        <v>0</v>
      </c>
      <c r="I1688" s="342">
        <v>0</v>
      </c>
    </row>
    <row r="1689" spans="1:9" s="124" customFormat="1" x14ac:dyDescent="0.2">
      <c r="A1689" s="11"/>
      <c r="B1689" s="106" t="s">
        <v>195</v>
      </c>
      <c r="C1689" s="104">
        <f t="shared" si="254"/>
        <v>32</v>
      </c>
      <c r="D1689" s="342">
        <v>32</v>
      </c>
      <c r="E1689" s="347">
        <v>0</v>
      </c>
      <c r="F1689" s="104">
        <v>0</v>
      </c>
      <c r="G1689" s="104">
        <v>0</v>
      </c>
      <c r="H1689" s="104">
        <v>0</v>
      </c>
      <c r="I1689" s="104">
        <v>0</v>
      </c>
    </row>
    <row r="1690" spans="1:9" s="124" customFormat="1" ht="15" x14ac:dyDescent="0.25">
      <c r="A1690" s="247" t="s">
        <v>657</v>
      </c>
      <c r="B1690" s="71" t="s">
        <v>194</v>
      </c>
      <c r="C1690" s="104">
        <f t="shared" si="254"/>
        <v>30</v>
      </c>
      <c r="D1690" s="104">
        <v>0</v>
      </c>
      <c r="E1690" s="58">
        <v>30</v>
      </c>
      <c r="F1690" s="104">
        <v>0</v>
      </c>
      <c r="G1690" s="104">
        <v>0</v>
      </c>
      <c r="H1690" s="104">
        <v>0</v>
      </c>
      <c r="I1690" s="104">
        <v>0</v>
      </c>
    </row>
    <row r="1691" spans="1:9" s="124" customFormat="1" x14ac:dyDescent="0.2">
      <c r="A1691" s="11"/>
      <c r="B1691" s="70" t="s">
        <v>195</v>
      </c>
      <c r="C1691" s="104">
        <f t="shared" si="254"/>
        <v>30</v>
      </c>
      <c r="D1691" s="104">
        <v>0</v>
      </c>
      <c r="E1691" s="58">
        <v>30</v>
      </c>
      <c r="F1691" s="104">
        <v>0</v>
      </c>
      <c r="G1691" s="104">
        <v>0</v>
      </c>
      <c r="H1691" s="104">
        <v>0</v>
      </c>
      <c r="I1691" s="104">
        <v>0</v>
      </c>
    </row>
    <row r="1692" spans="1:9" s="196" customFormat="1" x14ac:dyDescent="0.2">
      <c r="A1692" s="118" t="s">
        <v>863</v>
      </c>
      <c r="B1692" s="27" t="s">
        <v>194</v>
      </c>
      <c r="C1692" s="160">
        <f>D1692+E1692+F1692+G1692+H1692+I1692</f>
        <v>59</v>
      </c>
      <c r="D1692" s="160">
        <f>D1694</f>
        <v>0</v>
      </c>
      <c r="E1692" s="160">
        <f t="shared" ref="E1692:I1693" si="256">E1694</f>
        <v>59</v>
      </c>
      <c r="F1692" s="160">
        <f t="shared" si="256"/>
        <v>0</v>
      </c>
      <c r="G1692" s="160">
        <f t="shared" si="256"/>
        <v>0</v>
      </c>
      <c r="H1692" s="160">
        <f t="shared" si="256"/>
        <v>0</v>
      </c>
      <c r="I1692" s="160">
        <f t="shared" si="256"/>
        <v>0</v>
      </c>
    </row>
    <row r="1693" spans="1:9" s="196" customFormat="1" x14ac:dyDescent="0.2">
      <c r="A1693" s="24"/>
      <c r="B1693" s="29" t="s">
        <v>195</v>
      </c>
      <c r="C1693" s="160">
        <f>D1693+E1693+F1693+G1693+H1693+I1693</f>
        <v>59</v>
      </c>
      <c r="D1693" s="160">
        <f>D1695</f>
        <v>0</v>
      </c>
      <c r="E1693" s="160">
        <f>E1695</f>
        <v>59</v>
      </c>
      <c r="F1693" s="160">
        <f>F1695</f>
        <v>0</v>
      </c>
      <c r="G1693" s="160">
        <f t="shared" si="256"/>
        <v>0</v>
      </c>
      <c r="H1693" s="160">
        <f t="shared" si="256"/>
        <v>0</v>
      </c>
      <c r="I1693" s="160">
        <f t="shared" si="256"/>
        <v>0</v>
      </c>
    </row>
    <row r="1694" spans="1:9" s="344" customFormat="1" x14ac:dyDescent="0.2">
      <c r="A1694" s="31" t="s">
        <v>862</v>
      </c>
      <c r="B1694" s="27" t="s">
        <v>194</v>
      </c>
      <c r="C1694" s="104">
        <f>D1694+E1694+F1694+G1694+H1694+I1694</f>
        <v>59</v>
      </c>
      <c r="D1694" s="104">
        <v>0</v>
      </c>
      <c r="E1694" s="87">
        <v>59</v>
      </c>
      <c r="F1694" s="104">
        <v>0</v>
      </c>
      <c r="G1694" s="104">
        <v>0</v>
      </c>
      <c r="H1694" s="104">
        <v>0</v>
      </c>
      <c r="I1694" s="104">
        <v>0</v>
      </c>
    </row>
    <row r="1695" spans="1:9" s="124" customFormat="1" x14ac:dyDescent="0.2">
      <c r="A1695" s="24"/>
      <c r="B1695" s="29" t="s">
        <v>195</v>
      </c>
      <c r="C1695" s="104">
        <f>D1695+E1695+F1695+G1695+H1695+I1695</f>
        <v>59</v>
      </c>
      <c r="D1695" s="104">
        <v>0</v>
      </c>
      <c r="E1695" s="87">
        <v>59</v>
      </c>
      <c r="F1695" s="104">
        <v>0</v>
      </c>
      <c r="G1695" s="104">
        <v>0</v>
      </c>
      <c r="H1695" s="104">
        <v>0</v>
      </c>
      <c r="I1695" s="104">
        <v>0</v>
      </c>
    </row>
    <row r="1696" spans="1:9" s="161" customFormat="1" x14ac:dyDescent="0.2">
      <c r="A1696" s="191" t="s">
        <v>229</v>
      </c>
      <c r="B1696" s="184" t="s">
        <v>194</v>
      </c>
      <c r="C1696" s="160">
        <f t="shared" si="254"/>
        <v>369</v>
      </c>
      <c r="D1696" s="242">
        <f t="shared" ref="D1696:I1697" si="257">D1698+D1708+D1740+D1748</f>
        <v>16</v>
      </c>
      <c r="E1696" s="242">
        <f t="shared" si="257"/>
        <v>353</v>
      </c>
      <c r="F1696" s="242">
        <f t="shared" si="257"/>
        <v>0</v>
      </c>
      <c r="G1696" s="242">
        <f t="shared" si="257"/>
        <v>0</v>
      </c>
      <c r="H1696" s="242">
        <f t="shared" si="257"/>
        <v>0</v>
      </c>
      <c r="I1696" s="242">
        <f t="shared" si="257"/>
        <v>0</v>
      </c>
    </row>
    <row r="1697" spans="1:9" s="161" customFormat="1" x14ac:dyDescent="0.2">
      <c r="A1697" s="193"/>
      <c r="B1697" s="184" t="s">
        <v>195</v>
      </c>
      <c r="C1697" s="160">
        <f t="shared" si="254"/>
        <v>369</v>
      </c>
      <c r="D1697" s="160">
        <f t="shared" si="257"/>
        <v>16</v>
      </c>
      <c r="E1697" s="160">
        <f t="shared" si="257"/>
        <v>353</v>
      </c>
      <c r="F1697" s="160">
        <f t="shared" si="257"/>
        <v>0</v>
      </c>
      <c r="G1697" s="160">
        <f t="shared" si="257"/>
        <v>0</v>
      </c>
      <c r="H1697" s="160">
        <f t="shared" si="257"/>
        <v>0</v>
      </c>
      <c r="I1697" s="160">
        <f t="shared" si="257"/>
        <v>0</v>
      </c>
    </row>
    <row r="1698" spans="1:9" s="161" customFormat="1" ht="14.25" x14ac:dyDescent="0.2">
      <c r="A1698" s="312" t="s">
        <v>177</v>
      </c>
      <c r="B1698" s="159" t="s">
        <v>194</v>
      </c>
      <c r="C1698" s="160">
        <f>D1698+E1698+F1698+G1698+H1698+I1698</f>
        <v>88</v>
      </c>
      <c r="D1698" s="160">
        <f t="shared" ref="D1698:I1699" si="258">D1700+D1702+D1704+D1706</f>
        <v>16</v>
      </c>
      <c r="E1698" s="160">
        <f t="shared" si="258"/>
        <v>72</v>
      </c>
      <c r="F1698" s="160">
        <f t="shared" si="258"/>
        <v>0</v>
      </c>
      <c r="G1698" s="160">
        <f t="shared" si="258"/>
        <v>0</v>
      </c>
      <c r="H1698" s="160">
        <f t="shared" si="258"/>
        <v>0</v>
      </c>
      <c r="I1698" s="160">
        <f t="shared" si="258"/>
        <v>0</v>
      </c>
    </row>
    <row r="1699" spans="1:9" s="161" customFormat="1" x14ac:dyDescent="0.2">
      <c r="A1699" s="50"/>
      <c r="B1699" s="162" t="s">
        <v>195</v>
      </c>
      <c r="C1699" s="160">
        <f>D1699+E1699+F1699+G1699+H1699+I1699</f>
        <v>88</v>
      </c>
      <c r="D1699" s="160">
        <f t="shared" si="258"/>
        <v>16</v>
      </c>
      <c r="E1699" s="160">
        <f t="shared" si="258"/>
        <v>72</v>
      </c>
      <c r="F1699" s="160">
        <f t="shared" si="258"/>
        <v>0</v>
      </c>
      <c r="G1699" s="160">
        <f t="shared" si="258"/>
        <v>0</v>
      </c>
      <c r="H1699" s="160">
        <f t="shared" si="258"/>
        <v>0</v>
      </c>
      <c r="I1699" s="160">
        <f t="shared" si="258"/>
        <v>0</v>
      </c>
    </row>
    <row r="1700" spans="1:9" s="125" customFormat="1" ht="15" x14ac:dyDescent="0.25">
      <c r="A1700" s="246" t="s">
        <v>178</v>
      </c>
      <c r="B1700" s="102" t="s">
        <v>194</v>
      </c>
      <c r="C1700" s="103">
        <f>D1700+E1700+F1700+G1700+I1700</f>
        <v>63</v>
      </c>
      <c r="D1700" s="103">
        <v>0</v>
      </c>
      <c r="E1700" s="58">
        <f>E1701</f>
        <v>63</v>
      </c>
      <c r="F1700" s="103">
        <v>0</v>
      </c>
      <c r="G1700" s="103">
        <v>0</v>
      </c>
      <c r="H1700" s="103">
        <v>0</v>
      </c>
      <c r="I1700" s="103">
        <v>0</v>
      </c>
    </row>
    <row r="1701" spans="1:9" s="125" customFormat="1" x14ac:dyDescent="0.2">
      <c r="A1701" s="11"/>
      <c r="B1701" s="106" t="s">
        <v>195</v>
      </c>
      <c r="C1701" s="103">
        <f t="shared" ref="C1701:C1707" si="259">D1701+E1701+F1701+G1701+H1701+I1701</f>
        <v>63</v>
      </c>
      <c r="D1701" s="103">
        <v>0</v>
      </c>
      <c r="E1701" s="58">
        <v>63</v>
      </c>
      <c r="F1701" s="103">
        <v>0</v>
      </c>
      <c r="G1701" s="103">
        <v>0</v>
      </c>
      <c r="H1701" s="103">
        <v>0</v>
      </c>
      <c r="I1701" s="103">
        <v>0</v>
      </c>
    </row>
    <row r="1702" spans="1:9" s="338" customFormat="1" ht="15" x14ac:dyDescent="0.25">
      <c r="A1702" s="370" t="s">
        <v>443</v>
      </c>
      <c r="B1702" s="341" t="s">
        <v>194</v>
      </c>
      <c r="C1702" s="337">
        <f t="shared" si="259"/>
        <v>3</v>
      </c>
      <c r="D1702" s="337">
        <v>3</v>
      </c>
      <c r="E1702" s="347">
        <v>0</v>
      </c>
      <c r="F1702" s="337">
        <v>0</v>
      </c>
      <c r="G1702" s="337">
        <v>0</v>
      </c>
      <c r="H1702" s="337">
        <v>0</v>
      </c>
      <c r="I1702" s="337">
        <v>0</v>
      </c>
    </row>
    <row r="1703" spans="1:9" s="125" customFormat="1" x14ac:dyDescent="0.2">
      <c r="A1703" s="11"/>
      <c r="B1703" s="106" t="s">
        <v>195</v>
      </c>
      <c r="C1703" s="103">
        <f t="shared" si="259"/>
        <v>3</v>
      </c>
      <c r="D1703" s="103">
        <v>3</v>
      </c>
      <c r="E1703" s="58">
        <v>0</v>
      </c>
      <c r="F1703" s="103">
        <v>0</v>
      </c>
      <c r="G1703" s="103">
        <v>0</v>
      </c>
      <c r="H1703" s="103">
        <v>0</v>
      </c>
      <c r="I1703" s="103">
        <v>0</v>
      </c>
    </row>
    <row r="1704" spans="1:9" s="338" customFormat="1" ht="15" x14ac:dyDescent="0.25">
      <c r="A1704" s="370" t="s">
        <v>368</v>
      </c>
      <c r="B1704" s="341" t="s">
        <v>194</v>
      </c>
      <c r="C1704" s="337">
        <f t="shared" si="259"/>
        <v>13</v>
      </c>
      <c r="D1704" s="337">
        <v>13</v>
      </c>
      <c r="E1704" s="347">
        <v>0</v>
      </c>
      <c r="F1704" s="337">
        <v>0</v>
      </c>
      <c r="G1704" s="337">
        <v>0</v>
      </c>
      <c r="H1704" s="337">
        <v>0</v>
      </c>
      <c r="I1704" s="337">
        <v>0</v>
      </c>
    </row>
    <row r="1705" spans="1:9" s="125" customFormat="1" x14ac:dyDescent="0.2">
      <c r="A1705" s="11"/>
      <c r="B1705" s="106" t="s">
        <v>195</v>
      </c>
      <c r="C1705" s="103">
        <f t="shared" si="259"/>
        <v>13</v>
      </c>
      <c r="D1705" s="103">
        <v>13</v>
      </c>
      <c r="E1705" s="58">
        <v>0</v>
      </c>
      <c r="F1705" s="103">
        <v>0</v>
      </c>
      <c r="G1705" s="103">
        <v>0</v>
      </c>
      <c r="H1705" s="103">
        <v>0</v>
      </c>
      <c r="I1705" s="103">
        <v>0</v>
      </c>
    </row>
    <row r="1706" spans="1:9" s="338" customFormat="1" ht="15" x14ac:dyDescent="0.25">
      <c r="A1706" s="370" t="s">
        <v>651</v>
      </c>
      <c r="B1706" s="353" t="s">
        <v>194</v>
      </c>
      <c r="C1706" s="103">
        <f t="shared" si="259"/>
        <v>9</v>
      </c>
      <c r="D1706" s="337">
        <v>0</v>
      </c>
      <c r="E1706" s="506">
        <v>9</v>
      </c>
      <c r="F1706" s="337">
        <v>0</v>
      </c>
      <c r="G1706" s="337">
        <v>0</v>
      </c>
      <c r="H1706" s="337">
        <v>0</v>
      </c>
      <c r="I1706" s="337">
        <v>0</v>
      </c>
    </row>
    <row r="1707" spans="1:9" s="125" customFormat="1" x14ac:dyDescent="0.2">
      <c r="A1707" s="11"/>
      <c r="B1707" s="227" t="s">
        <v>195</v>
      </c>
      <c r="C1707" s="103">
        <f t="shared" si="259"/>
        <v>9</v>
      </c>
      <c r="D1707" s="103">
        <v>0</v>
      </c>
      <c r="E1707" s="143">
        <v>9</v>
      </c>
      <c r="F1707" s="103">
        <v>0</v>
      </c>
      <c r="G1707" s="103">
        <v>0</v>
      </c>
      <c r="H1707" s="103">
        <v>0</v>
      </c>
      <c r="I1707" s="103">
        <v>0</v>
      </c>
    </row>
    <row r="1708" spans="1:9" s="334" customFormat="1" ht="14.25" x14ac:dyDescent="0.2">
      <c r="A1708" s="507" t="s">
        <v>658</v>
      </c>
      <c r="B1708" s="353" t="s">
        <v>194</v>
      </c>
      <c r="C1708" s="333">
        <f t="shared" si="254"/>
        <v>176</v>
      </c>
      <c r="D1708" s="160">
        <f>D1710+D1712+D1714+D1716+D1718+D1720+D1722+D1724+D1726+D1728+D1730+D1732+D1734+D1736+D1738</f>
        <v>0</v>
      </c>
      <c r="E1708" s="160">
        <f t="shared" ref="E1708:I1709" si="260">E1710+E1712+E1714+E1716+E1718+E1720+E1722+E1724+E1726+E1728+E1730+E1732+E1734+E1736+E1738</f>
        <v>176</v>
      </c>
      <c r="F1708" s="160">
        <f t="shared" si="260"/>
        <v>0</v>
      </c>
      <c r="G1708" s="160">
        <f t="shared" si="260"/>
        <v>0</v>
      </c>
      <c r="H1708" s="160">
        <f t="shared" si="260"/>
        <v>0</v>
      </c>
      <c r="I1708" s="160">
        <f t="shared" si="260"/>
        <v>0</v>
      </c>
    </row>
    <row r="1709" spans="1:9" s="161" customFormat="1" x14ac:dyDescent="0.2">
      <c r="A1709" s="11"/>
      <c r="B1709" s="227" t="s">
        <v>195</v>
      </c>
      <c r="C1709" s="160">
        <f t="shared" si="254"/>
        <v>176</v>
      </c>
      <c r="D1709" s="160">
        <f>D1711+D1713+D1715+D1717+D1719+D1721+D1723+D1725+D1727+D1729+D1731+D1733+D1735+D1737+D1739</f>
        <v>0</v>
      </c>
      <c r="E1709" s="160">
        <f t="shared" si="260"/>
        <v>176</v>
      </c>
      <c r="F1709" s="160">
        <f t="shared" si="260"/>
        <v>0</v>
      </c>
      <c r="G1709" s="160">
        <f t="shared" si="260"/>
        <v>0</v>
      </c>
      <c r="H1709" s="160">
        <f t="shared" si="260"/>
        <v>0</v>
      </c>
      <c r="I1709" s="160">
        <f t="shared" si="260"/>
        <v>0</v>
      </c>
    </row>
    <row r="1710" spans="1:9" s="125" customFormat="1" ht="15" x14ac:dyDescent="0.25">
      <c r="A1710" s="246" t="s">
        <v>659</v>
      </c>
      <c r="B1710" s="226" t="s">
        <v>194</v>
      </c>
      <c r="C1710" s="103">
        <f t="shared" si="254"/>
        <v>24</v>
      </c>
      <c r="D1710" s="103">
        <v>0</v>
      </c>
      <c r="E1710" s="320">
        <v>24</v>
      </c>
      <c r="F1710" s="103">
        <v>0</v>
      </c>
      <c r="G1710" s="103">
        <v>0</v>
      </c>
      <c r="H1710" s="103">
        <v>0</v>
      </c>
      <c r="I1710" s="103">
        <v>0</v>
      </c>
    </row>
    <row r="1711" spans="1:9" s="125" customFormat="1" x14ac:dyDescent="0.2">
      <c r="A1711" s="11"/>
      <c r="B1711" s="227" t="s">
        <v>195</v>
      </c>
      <c r="C1711" s="103">
        <f t="shared" si="254"/>
        <v>24</v>
      </c>
      <c r="D1711" s="103">
        <v>0</v>
      </c>
      <c r="E1711" s="320">
        <v>24</v>
      </c>
      <c r="F1711" s="103">
        <v>0</v>
      </c>
      <c r="G1711" s="103">
        <v>0</v>
      </c>
      <c r="H1711" s="103">
        <v>0</v>
      </c>
      <c r="I1711" s="103">
        <v>0</v>
      </c>
    </row>
    <row r="1712" spans="1:9" s="125" customFormat="1" ht="15" x14ac:dyDescent="0.25">
      <c r="A1712" s="246" t="s">
        <v>660</v>
      </c>
      <c r="B1712" s="226" t="s">
        <v>194</v>
      </c>
      <c r="C1712" s="103">
        <f t="shared" si="254"/>
        <v>10</v>
      </c>
      <c r="D1712" s="103">
        <v>0</v>
      </c>
      <c r="E1712" s="320">
        <v>10</v>
      </c>
      <c r="F1712" s="103">
        <v>0</v>
      </c>
      <c r="G1712" s="103">
        <v>0</v>
      </c>
      <c r="H1712" s="103">
        <v>0</v>
      </c>
      <c r="I1712" s="103">
        <v>0</v>
      </c>
    </row>
    <row r="1713" spans="1:9" s="125" customFormat="1" x14ac:dyDescent="0.2">
      <c r="A1713" s="11"/>
      <c r="B1713" s="227" t="s">
        <v>195</v>
      </c>
      <c r="C1713" s="103">
        <f t="shared" si="254"/>
        <v>10</v>
      </c>
      <c r="D1713" s="103">
        <v>0</v>
      </c>
      <c r="E1713" s="320">
        <v>10</v>
      </c>
      <c r="F1713" s="103">
        <v>0</v>
      </c>
      <c r="G1713" s="103">
        <v>0</v>
      </c>
      <c r="H1713" s="103">
        <v>0</v>
      </c>
      <c r="I1713" s="103">
        <v>0</v>
      </c>
    </row>
    <row r="1714" spans="1:9" s="125" customFormat="1" ht="15" x14ac:dyDescent="0.25">
      <c r="A1714" s="246" t="s">
        <v>661</v>
      </c>
      <c r="B1714" s="226" t="s">
        <v>194</v>
      </c>
      <c r="C1714" s="103">
        <f t="shared" si="254"/>
        <v>11</v>
      </c>
      <c r="D1714" s="103">
        <v>0</v>
      </c>
      <c r="E1714" s="320">
        <v>11</v>
      </c>
      <c r="F1714" s="103">
        <v>0</v>
      </c>
      <c r="G1714" s="103">
        <v>0</v>
      </c>
      <c r="H1714" s="103">
        <v>0</v>
      </c>
      <c r="I1714" s="103">
        <v>0</v>
      </c>
    </row>
    <row r="1715" spans="1:9" s="125" customFormat="1" x14ac:dyDescent="0.2">
      <c r="A1715" s="7"/>
      <c r="B1715" s="227" t="s">
        <v>195</v>
      </c>
      <c r="C1715" s="103">
        <f t="shared" si="254"/>
        <v>11</v>
      </c>
      <c r="D1715" s="103">
        <v>0</v>
      </c>
      <c r="E1715" s="320">
        <v>11</v>
      </c>
      <c r="F1715" s="103">
        <v>0</v>
      </c>
      <c r="G1715" s="103">
        <v>0</v>
      </c>
      <c r="H1715" s="103">
        <v>0</v>
      </c>
      <c r="I1715" s="103">
        <v>0</v>
      </c>
    </row>
    <row r="1716" spans="1:9" s="125" customFormat="1" ht="15" x14ac:dyDescent="0.25">
      <c r="A1716" s="246" t="s">
        <v>662</v>
      </c>
      <c r="B1716" s="226" t="s">
        <v>194</v>
      </c>
      <c r="C1716" s="103">
        <f t="shared" si="254"/>
        <v>12</v>
      </c>
      <c r="D1716" s="103">
        <v>0</v>
      </c>
      <c r="E1716" s="320">
        <v>12</v>
      </c>
      <c r="F1716" s="103">
        <v>0</v>
      </c>
      <c r="G1716" s="103">
        <v>0</v>
      </c>
      <c r="H1716" s="103">
        <v>0</v>
      </c>
      <c r="I1716" s="103">
        <v>0</v>
      </c>
    </row>
    <row r="1717" spans="1:9" s="125" customFormat="1" x14ac:dyDescent="0.2">
      <c r="A1717" s="11"/>
      <c r="B1717" s="227" t="s">
        <v>195</v>
      </c>
      <c r="C1717" s="103">
        <f t="shared" si="254"/>
        <v>12</v>
      </c>
      <c r="D1717" s="103">
        <v>0</v>
      </c>
      <c r="E1717" s="320">
        <v>12</v>
      </c>
      <c r="F1717" s="103">
        <v>0</v>
      </c>
      <c r="G1717" s="103">
        <v>0</v>
      </c>
      <c r="H1717" s="103">
        <v>0</v>
      </c>
      <c r="I1717" s="103">
        <v>0</v>
      </c>
    </row>
    <row r="1718" spans="1:9" s="125" customFormat="1" ht="15" x14ac:dyDescent="0.25">
      <c r="A1718" s="246" t="s">
        <v>663</v>
      </c>
      <c r="B1718" s="226" t="s">
        <v>194</v>
      </c>
      <c r="C1718" s="103">
        <f t="shared" si="254"/>
        <v>22</v>
      </c>
      <c r="D1718" s="103">
        <v>0</v>
      </c>
      <c r="E1718" s="320">
        <v>22</v>
      </c>
      <c r="F1718" s="103">
        <v>0</v>
      </c>
      <c r="G1718" s="103">
        <v>0</v>
      </c>
      <c r="H1718" s="103">
        <v>0</v>
      </c>
      <c r="I1718" s="103">
        <v>0</v>
      </c>
    </row>
    <row r="1719" spans="1:9" s="125" customFormat="1" x14ac:dyDescent="0.2">
      <c r="A1719" s="11"/>
      <c r="B1719" s="227" t="s">
        <v>195</v>
      </c>
      <c r="C1719" s="103">
        <f t="shared" si="254"/>
        <v>22</v>
      </c>
      <c r="D1719" s="103">
        <v>0</v>
      </c>
      <c r="E1719" s="320">
        <v>22</v>
      </c>
      <c r="F1719" s="103">
        <v>0</v>
      </c>
      <c r="G1719" s="103">
        <v>0</v>
      </c>
      <c r="H1719" s="103">
        <v>0</v>
      </c>
      <c r="I1719" s="103">
        <v>0</v>
      </c>
    </row>
    <row r="1720" spans="1:9" s="125" customFormat="1" x14ac:dyDescent="0.2">
      <c r="A1720" s="65" t="s">
        <v>935</v>
      </c>
      <c r="B1720" s="66" t="s">
        <v>194</v>
      </c>
      <c r="C1720" s="103">
        <f t="shared" si="254"/>
        <v>3</v>
      </c>
      <c r="D1720" s="103">
        <v>0</v>
      </c>
      <c r="E1720" s="320">
        <v>3</v>
      </c>
      <c r="F1720" s="103">
        <v>0</v>
      </c>
      <c r="G1720" s="103">
        <v>0</v>
      </c>
      <c r="H1720" s="103">
        <v>0</v>
      </c>
      <c r="I1720" s="103">
        <v>0</v>
      </c>
    </row>
    <row r="1721" spans="1:9" s="125" customFormat="1" x14ac:dyDescent="0.2">
      <c r="A1721" s="69"/>
      <c r="B1721" s="66" t="s">
        <v>195</v>
      </c>
      <c r="C1721" s="103">
        <f t="shared" si="254"/>
        <v>3</v>
      </c>
      <c r="D1721" s="103">
        <v>0</v>
      </c>
      <c r="E1721" s="320">
        <v>3</v>
      </c>
      <c r="F1721" s="103">
        <v>0</v>
      </c>
      <c r="G1721" s="103">
        <v>0</v>
      </c>
      <c r="H1721" s="103">
        <v>0</v>
      </c>
      <c r="I1721" s="103">
        <v>0</v>
      </c>
    </row>
    <row r="1722" spans="1:9" s="125" customFormat="1" x14ac:dyDescent="0.2">
      <c r="A1722" s="65" t="s">
        <v>936</v>
      </c>
      <c r="B1722" s="71" t="s">
        <v>194</v>
      </c>
      <c r="C1722" s="103">
        <f t="shared" si="254"/>
        <v>6</v>
      </c>
      <c r="D1722" s="103">
        <v>0</v>
      </c>
      <c r="E1722" s="320">
        <v>6</v>
      </c>
      <c r="F1722" s="103">
        <v>0</v>
      </c>
      <c r="G1722" s="103">
        <v>0</v>
      </c>
      <c r="H1722" s="103">
        <v>0</v>
      </c>
      <c r="I1722" s="103">
        <v>0</v>
      </c>
    </row>
    <row r="1723" spans="1:9" s="125" customFormat="1" x14ac:dyDescent="0.2">
      <c r="A1723" s="69"/>
      <c r="B1723" s="70" t="s">
        <v>195</v>
      </c>
      <c r="C1723" s="103">
        <f t="shared" si="254"/>
        <v>6</v>
      </c>
      <c r="D1723" s="103">
        <v>0</v>
      </c>
      <c r="E1723" s="320">
        <v>6</v>
      </c>
      <c r="F1723" s="103">
        <v>0</v>
      </c>
      <c r="G1723" s="103">
        <v>0</v>
      </c>
      <c r="H1723" s="103">
        <v>0</v>
      </c>
      <c r="I1723" s="103">
        <v>0</v>
      </c>
    </row>
    <row r="1724" spans="1:9" s="125" customFormat="1" x14ac:dyDescent="0.2">
      <c r="A1724" s="65" t="s">
        <v>937</v>
      </c>
      <c r="B1724" s="66" t="s">
        <v>194</v>
      </c>
      <c r="C1724" s="103">
        <f t="shared" si="254"/>
        <v>4.5</v>
      </c>
      <c r="D1724" s="103">
        <v>0</v>
      </c>
      <c r="E1724" s="320">
        <v>4.5</v>
      </c>
      <c r="F1724" s="103">
        <v>0</v>
      </c>
      <c r="G1724" s="103">
        <v>0</v>
      </c>
      <c r="H1724" s="103">
        <v>0</v>
      </c>
      <c r="I1724" s="103">
        <v>0</v>
      </c>
    </row>
    <row r="1725" spans="1:9" s="125" customFormat="1" x14ac:dyDescent="0.2">
      <c r="A1725" s="69"/>
      <c r="B1725" s="66" t="s">
        <v>195</v>
      </c>
      <c r="C1725" s="103">
        <f t="shared" si="254"/>
        <v>4.5</v>
      </c>
      <c r="D1725" s="103">
        <v>0</v>
      </c>
      <c r="E1725" s="320">
        <v>4.5</v>
      </c>
      <c r="F1725" s="103">
        <v>0</v>
      </c>
      <c r="G1725" s="103">
        <v>0</v>
      </c>
      <c r="H1725" s="103">
        <v>0</v>
      </c>
      <c r="I1725" s="103">
        <v>0</v>
      </c>
    </row>
    <row r="1726" spans="1:9" s="125" customFormat="1" x14ac:dyDescent="0.2">
      <c r="A1726" s="65" t="s">
        <v>938</v>
      </c>
      <c r="B1726" s="71" t="s">
        <v>194</v>
      </c>
      <c r="C1726" s="103">
        <f t="shared" si="254"/>
        <v>50</v>
      </c>
      <c r="D1726" s="103">
        <v>0</v>
      </c>
      <c r="E1726" s="320">
        <v>50</v>
      </c>
      <c r="F1726" s="103">
        <v>0</v>
      </c>
      <c r="G1726" s="103">
        <v>0</v>
      </c>
      <c r="H1726" s="103">
        <v>0</v>
      </c>
      <c r="I1726" s="103">
        <v>0</v>
      </c>
    </row>
    <row r="1727" spans="1:9" s="125" customFormat="1" x14ac:dyDescent="0.2">
      <c r="A1727" s="69"/>
      <c r="B1727" s="70" t="s">
        <v>195</v>
      </c>
      <c r="C1727" s="103">
        <f t="shared" si="254"/>
        <v>50</v>
      </c>
      <c r="D1727" s="103">
        <v>0</v>
      </c>
      <c r="E1727" s="320">
        <v>50</v>
      </c>
      <c r="F1727" s="103">
        <v>0</v>
      </c>
      <c r="G1727" s="103">
        <v>0</v>
      </c>
      <c r="H1727" s="103">
        <v>0</v>
      </c>
      <c r="I1727" s="103">
        <v>0</v>
      </c>
    </row>
    <row r="1728" spans="1:9" s="125" customFormat="1" x14ac:dyDescent="0.2">
      <c r="A1728" s="65" t="s">
        <v>939</v>
      </c>
      <c r="B1728" s="71" t="s">
        <v>194</v>
      </c>
      <c r="C1728" s="103">
        <f t="shared" si="254"/>
        <v>5</v>
      </c>
      <c r="D1728" s="103">
        <v>0</v>
      </c>
      <c r="E1728" s="320">
        <v>5</v>
      </c>
      <c r="F1728" s="103">
        <v>0</v>
      </c>
      <c r="G1728" s="103">
        <v>0</v>
      </c>
      <c r="H1728" s="103">
        <v>0</v>
      </c>
      <c r="I1728" s="103">
        <v>0</v>
      </c>
    </row>
    <row r="1729" spans="1:9" s="125" customFormat="1" x14ac:dyDescent="0.2">
      <c r="A1729" s="69"/>
      <c r="B1729" s="70" t="s">
        <v>195</v>
      </c>
      <c r="C1729" s="103">
        <f t="shared" si="254"/>
        <v>5</v>
      </c>
      <c r="D1729" s="103">
        <v>0</v>
      </c>
      <c r="E1729" s="320">
        <v>5</v>
      </c>
      <c r="F1729" s="103">
        <v>0</v>
      </c>
      <c r="G1729" s="103">
        <v>0</v>
      </c>
      <c r="H1729" s="103">
        <v>0</v>
      </c>
      <c r="I1729" s="103">
        <v>0</v>
      </c>
    </row>
    <row r="1730" spans="1:9" s="125" customFormat="1" x14ac:dyDescent="0.2">
      <c r="A1730" s="65" t="s">
        <v>940</v>
      </c>
      <c r="B1730" s="71" t="s">
        <v>194</v>
      </c>
      <c r="C1730" s="103">
        <f t="shared" si="254"/>
        <v>5</v>
      </c>
      <c r="D1730" s="103">
        <v>0</v>
      </c>
      <c r="E1730" s="320">
        <v>5</v>
      </c>
      <c r="F1730" s="103">
        <v>0</v>
      </c>
      <c r="G1730" s="103">
        <v>0</v>
      </c>
      <c r="H1730" s="103">
        <v>0</v>
      </c>
      <c r="I1730" s="103">
        <v>0</v>
      </c>
    </row>
    <row r="1731" spans="1:9" s="125" customFormat="1" x14ac:dyDescent="0.2">
      <c r="A1731" s="69"/>
      <c r="B1731" s="70" t="s">
        <v>195</v>
      </c>
      <c r="C1731" s="103">
        <f t="shared" si="254"/>
        <v>5</v>
      </c>
      <c r="D1731" s="103">
        <v>0</v>
      </c>
      <c r="E1731" s="320">
        <v>5</v>
      </c>
      <c r="F1731" s="103">
        <v>0</v>
      </c>
      <c r="G1731" s="103">
        <v>0</v>
      </c>
      <c r="H1731" s="103">
        <v>0</v>
      </c>
      <c r="I1731" s="103">
        <v>0</v>
      </c>
    </row>
    <row r="1732" spans="1:9" s="125" customFormat="1" x14ac:dyDescent="0.2">
      <c r="A1732" s="65" t="s">
        <v>941</v>
      </c>
      <c r="B1732" s="71" t="s">
        <v>194</v>
      </c>
      <c r="C1732" s="103">
        <f t="shared" si="254"/>
        <v>10.5</v>
      </c>
      <c r="D1732" s="103">
        <v>0</v>
      </c>
      <c r="E1732" s="320">
        <v>10.5</v>
      </c>
      <c r="F1732" s="103">
        <v>0</v>
      </c>
      <c r="G1732" s="103">
        <v>0</v>
      </c>
      <c r="H1732" s="103">
        <v>0</v>
      </c>
      <c r="I1732" s="103">
        <v>0</v>
      </c>
    </row>
    <row r="1733" spans="1:9" s="125" customFormat="1" x14ac:dyDescent="0.2">
      <c r="A1733" s="69"/>
      <c r="B1733" s="70" t="s">
        <v>195</v>
      </c>
      <c r="C1733" s="103">
        <f t="shared" si="254"/>
        <v>10.5</v>
      </c>
      <c r="D1733" s="103">
        <v>0</v>
      </c>
      <c r="E1733" s="320">
        <v>10.5</v>
      </c>
      <c r="F1733" s="103">
        <v>0</v>
      </c>
      <c r="G1733" s="103">
        <v>0</v>
      </c>
      <c r="H1733" s="103">
        <v>0</v>
      </c>
      <c r="I1733" s="103">
        <v>0</v>
      </c>
    </row>
    <row r="1734" spans="1:9" s="125" customFormat="1" x14ac:dyDescent="0.2">
      <c r="A1734" s="65" t="s">
        <v>942</v>
      </c>
      <c r="B1734" s="71" t="s">
        <v>194</v>
      </c>
      <c r="C1734" s="103">
        <f t="shared" si="254"/>
        <v>6</v>
      </c>
      <c r="D1734" s="103">
        <v>0</v>
      </c>
      <c r="E1734" s="320">
        <v>6</v>
      </c>
      <c r="F1734" s="103">
        <v>0</v>
      </c>
      <c r="G1734" s="103">
        <v>0</v>
      </c>
      <c r="H1734" s="103">
        <v>0</v>
      </c>
      <c r="I1734" s="103">
        <v>0</v>
      </c>
    </row>
    <row r="1735" spans="1:9" s="125" customFormat="1" x14ac:dyDescent="0.2">
      <c r="A1735" s="69"/>
      <c r="B1735" s="70" t="s">
        <v>195</v>
      </c>
      <c r="C1735" s="103">
        <f t="shared" si="254"/>
        <v>6</v>
      </c>
      <c r="D1735" s="103">
        <v>0</v>
      </c>
      <c r="E1735" s="320">
        <v>6</v>
      </c>
      <c r="F1735" s="103">
        <v>0</v>
      </c>
      <c r="G1735" s="103">
        <v>0</v>
      </c>
      <c r="H1735" s="103">
        <v>0</v>
      </c>
      <c r="I1735" s="103">
        <v>0</v>
      </c>
    </row>
    <row r="1736" spans="1:9" s="125" customFormat="1" x14ac:dyDescent="0.2">
      <c r="A1736" s="65" t="s">
        <v>943</v>
      </c>
      <c r="B1736" s="71" t="s">
        <v>194</v>
      </c>
      <c r="C1736" s="103">
        <f t="shared" si="254"/>
        <v>4</v>
      </c>
      <c r="D1736" s="103">
        <v>0</v>
      </c>
      <c r="E1736" s="320">
        <v>4</v>
      </c>
      <c r="F1736" s="103">
        <v>0</v>
      </c>
      <c r="G1736" s="103">
        <v>0</v>
      </c>
      <c r="H1736" s="103">
        <v>0</v>
      </c>
      <c r="I1736" s="103">
        <v>0</v>
      </c>
    </row>
    <row r="1737" spans="1:9" s="125" customFormat="1" x14ac:dyDescent="0.2">
      <c r="A1737" s="69"/>
      <c r="B1737" s="70" t="s">
        <v>195</v>
      </c>
      <c r="C1737" s="103">
        <f t="shared" si="254"/>
        <v>4</v>
      </c>
      <c r="D1737" s="103">
        <v>0</v>
      </c>
      <c r="E1737" s="320">
        <v>4</v>
      </c>
      <c r="F1737" s="103">
        <v>0</v>
      </c>
      <c r="G1737" s="103">
        <v>0</v>
      </c>
      <c r="H1737" s="103">
        <v>0</v>
      </c>
      <c r="I1737" s="103">
        <v>0</v>
      </c>
    </row>
    <row r="1738" spans="1:9" s="125" customFormat="1" x14ac:dyDescent="0.2">
      <c r="A1738" s="65" t="s">
        <v>944</v>
      </c>
      <c r="B1738" s="71" t="s">
        <v>194</v>
      </c>
      <c r="C1738" s="103">
        <f t="shared" si="254"/>
        <v>3</v>
      </c>
      <c r="D1738" s="103">
        <v>0</v>
      </c>
      <c r="E1738" s="320">
        <v>3</v>
      </c>
      <c r="F1738" s="103">
        <v>0</v>
      </c>
      <c r="G1738" s="103">
        <v>0</v>
      </c>
      <c r="H1738" s="103">
        <v>0</v>
      </c>
      <c r="I1738" s="103">
        <v>0</v>
      </c>
    </row>
    <row r="1739" spans="1:9" s="125" customFormat="1" x14ac:dyDescent="0.2">
      <c r="A1739" s="69"/>
      <c r="B1739" s="70" t="s">
        <v>195</v>
      </c>
      <c r="C1739" s="103">
        <f t="shared" si="254"/>
        <v>3</v>
      </c>
      <c r="D1739" s="103">
        <v>0</v>
      </c>
      <c r="E1739" s="320">
        <v>3</v>
      </c>
      <c r="F1739" s="103">
        <v>0</v>
      </c>
      <c r="G1739" s="103">
        <v>0</v>
      </c>
      <c r="H1739" s="103">
        <v>0</v>
      </c>
      <c r="I1739" s="103">
        <v>0</v>
      </c>
    </row>
    <row r="1740" spans="1:9" s="338" customFormat="1" ht="14.25" x14ac:dyDescent="0.2">
      <c r="A1740" s="507" t="s">
        <v>664</v>
      </c>
      <c r="B1740" s="71" t="s">
        <v>194</v>
      </c>
      <c r="C1740" s="98">
        <f t="shared" si="254"/>
        <v>85</v>
      </c>
      <c r="D1740" s="103">
        <f t="shared" ref="D1740:I1741" si="261">D1742+D1744+D1746</f>
        <v>0</v>
      </c>
      <c r="E1740" s="103">
        <f t="shared" si="261"/>
        <v>85</v>
      </c>
      <c r="F1740" s="103">
        <f t="shared" si="261"/>
        <v>0</v>
      </c>
      <c r="G1740" s="103">
        <f t="shared" si="261"/>
        <v>0</v>
      </c>
      <c r="H1740" s="103">
        <f t="shared" si="261"/>
        <v>0</v>
      </c>
      <c r="I1740" s="103">
        <f t="shared" si="261"/>
        <v>0</v>
      </c>
    </row>
    <row r="1741" spans="1:9" s="125" customFormat="1" x14ac:dyDescent="0.2">
      <c r="A1741" s="7"/>
      <c r="B1741" s="70" t="s">
        <v>195</v>
      </c>
      <c r="C1741" s="103">
        <f t="shared" si="254"/>
        <v>85</v>
      </c>
      <c r="D1741" s="103">
        <f t="shared" si="261"/>
        <v>0</v>
      </c>
      <c r="E1741" s="103">
        <f t="shared" si="261"/>
        <v>85</v>
      </c>
      <c r="F1741" s="103">
        <f t="shared" si="261"/>
        <v>0</v>
      </c>
      <c r="G1741" s="103">
        <f t="shared" si="261"/>
        <v>0</v>
      </c>
      <c r="H1741" s="103">
        <f t="shared" si="261"/>
        <v>0</v>
      </c>
      <c r="I1741" s="103">
        <f t="shared" si="261"/>
        <v>0</v>
      </c>
    </row>
    <row r="1742" spans="1:9" s="125" customFormat="1" ht="15" x14ac:dyDescent="0.25">
      <c r="A1742" s="246" t="s">
        <v>665</v>
      </c>
      <c r="B1742" s="71" t="s">
        <v>194</v>
      </c>
      <c r="C1742" s="103">
        <f t="shared" si="254"/>
        <v>35</v>
      </c>
      <c r="D1742" s="103">
        <v>0</v>
      </c>
      <c r="E1742" s="143">
        <v>35</v>
      </c>
      <c r="F1742" s="103">
        <v>0</v>
      </c>
      <c r="G1742" s="103">
        <v>0</v>
      </c>
      <c r="H1742" s="103">
        <v>0</v>
      </c>
      <c r="I1742" s="103">
        <v>0</v>
      </c>
    </row>
    <row r="1743" spans="1:9" s="125" customFormat="1" x14ac:dyDescent="0.2">
      <c r="A1743" s="7"/>
      <c r="B1743" s="70" t="s">
        <v>195</v>
      </c>
      <c r="C1743" s="103">
        <f t="shared" si="254"/>
        <v>35</v>
      </c>
      <c r="D1743" s="103">
        <v>0</v>
      </c>
      <c r="E1743" s="143">
        <v>35</v>
      </c>
      <c r="F1743" s="103">
        <v>0</v>
      </c>
      <c r="G1743" s="103">
        <v>0</v>
      </c>
      <c r="H1743" s="103">
        <v>0</v>
      </c>
      <c r="I1743" s="103">
        <v>0</v>
      </c>
    </row>
    <row r="1744" spans="1:9" s="125" customFormat="1" x14ac:dyDescent="0.2">
      <c r="A1744" s="31" t="s">
        <v>860</v>
      </c>
      <c r="B1744" s="27" t="s">
        <v>194</v>
      </c>
      <c r="C1744" s="103">
        <f t="shared" si="254"/>
        <v>25</v>
      </c>
      <c r="D1744" s="103">
        <v>0</v>
      </c>
      <c r="E1744" s="143">
        <v>25</v>
      </c>
      <c r="F1744" s="103">
        <v>0</v>
      </c>
      <c r="G1744" s="103">
        <v>0</v>
      </c>
      <c r="H1744" s="103">
        <v>0</v>
      </c>
      <c r="I1744" s="103">
        <v>0</v>
      </c>
    </row>
    <row r="1745" spans="1:9" s="125" customFormat="1" x14ac:dyDescent="0.2">
      <c r="A1745" s="34"/>
      <c r="B1745" s="29" t="s">
        <v>195</v>
      </c>
      <c r="C1745" s="103">
        <f t="shared" si="254"/>
        <v>25</v>
      </c>
      <c r="D1745" s="103">
        <v>0</v>
      </c>
      <c r="E1745" s="143">
        <v>25</v>
      </c>
      <c r="F1745" s="103">
        <v>0</v>
      </c>
      <c r="G1745" s="103">
        <v>0</v>
      </c>
      <c r="H1745" s="103">
        <v>0</v>
      </c>
      <c r="I1745" s="103">
        <v>0</v>
      </c>
    </row>
    <row r="1746" spans="1:9" s="124" customFormat="1" x14ac:dyDescent="0.2">
      <c r="A1746" s="31" t="s">
        <v>859</v>
      </c>
      <c r="B1746" s="27" t="s">
        <v>194</v>
      </c>
      <c r="C1746" s="104">
        <f t="shared" si="254"/>
        <v>25</v>
      </c>
      <c r="D1746" s="104">
        <v>0</v>
      </c>
      <c r="E1746" s="58">
        <v>25</v>
      </c>
      <c r="F1746" s="104">
        <v>0</v>
      </c>
      <c r="G1746" s="104">
        <v>0</v>
      </c>
      <c r="H1746" s="104">
        <v>0</v>
      </c>
      <c r="I1746" s="104">
        <v>0</v>
      </c>
    </row>
    <row r="1747" spans="1:9" s="124" customFormat="1" x14ac:dyDescent="0.2">
      <c r="A1747" s="24"/>
      <c r="B1747" s="29" t="s">
        <v>195</v>
      </c>
      <c r="C1747" s="104">
        <f t="shared" si="254"/>
        <v>25</v>
      </c>
      <c r="D1747" s="104">
        <v>0</v>
      </c>
      <c r="E1747" s="58">
        <v>25</v>
      </c>
      <c r="F1747" s="104">
        <v>0</v>
      </c>
      <c r="G1747" s="104">
        <v>0</v>
      </c>
      <c r="H1747" s="104">
        <v>0</v>
      </c>
      <c r="I1747" s="104">
        <v>0</v>
      </c>
    </row>
    <row r="1748" spans="1:9" s="161" customFormat="1" x14ac:dyDescent="0.2">
      <c r="A1748" s="191" t="s">
        <v>776</v>
      </c>
      <c r="B1748" s="159" t="s">
        <v>194</v>
      </c>
      <c r="C1748" s="160">
        <f t="shared" ref="C1748:C1759" si="262">D1748+E1748+F1748+G1748+H1748+I1748</f>
        <v>20</v>
      </c>
      <c r="D1748" s="160">
        <f t="shared" ref="D1748:I1749" si="263">D1750</f>
        <v>0</v>
      </c>
      <c r="E1748" s="160">
        <f t="shared" si="263"/>
        <v>20</v>
      </c>
      <c r="F1748" s="160">
        <f t="shared" si="263"/>
        <v>0</v>
      </c>
      <c r="G1748" s="160">
        <f t="shared" si="263"/>
        <v>0</v>
      </c>
      <c r="H1748" s="160">
        <f t="shared" si="263"/>
        <v>0</v>
      </c>
      <c r="I1748" s="160">
        <f t="shared" si="263"/>
        <v>0</v>
      </c>
    </row>
    <row r="1749" spans="1:9" s="161" customFormat="1" x14ac:dyDescent="0.2">
      <c r="A1749" s="181"/>
      <c r="B1749" s="162" t="s">
        <v>195</v>
      </c>
      <c r="C1749" s="160">
        <f t="shared" si="262"/>
        <v>20</v>
      </c>
      <c r="D1749" s="160">
        <f t="shared" si="263"/>
        <v>0</v>
      </c>
      <c r="E1749" s="160">
        <f t="shared" si="263"/>
        <v>20</v>
      </c>
      <c r="F1749" s="160">
        <f t="shared" si="263"/>
        <v>0</v>
      </c>
      <c r="G1749" s="160">
        <f t="shared" si="263"/>
        <v>0</v>
      </c>
      <c r="H1749" s="160">
        <f t="shared" si="263"/>
        <v>0</v>
      </c>
      <c r="I1749" s="160">
        <f t="shared" si="263"/>
        <v>0</v>
      </c>
    </row>
    <row r="1750" spans="1:9" s="352" customFormat="1" x14ac:dyDescent="0.2">
      <c r="A1750" s="101" t="s">
        <v>651</v>
      </c>
      <c r="B1750" s="66" t="s">
        <v>194</v>
      </c>
      <c r="C1750" s="72">
        <f t="shared" si="262"/>
        <v>20</v>
      </c>
      <c r="D1750" s="345">
        <v>0</v>
      </c>
      <c r="E1750" s="72">
        <v>20</v>
      </c>
      <c r="F1750" s="345">
        <v>0</v>
      </c>
      <c r="G1750" s="345">
        <v>0</v>
      </c>
      <c r="H1750" s="345">
        <v>0</v>
      </c>
      <c r="I1750" s="345">
        <v>0</v>
      </c>
    </row>
    <row r="1751" spans="1:9" s="212" customFormat="1" x14ac:dyDescent="0.2">
      <c r="A1751" s="100"/>
      <c r="B1751" s="32" t="s">
        <v>195</v>
      </c>
      <c r="C1751" s="72">
        <f t="shared" si="262"/>
        <v>20</v>
      </c>
      <c r="D1751" s="72">
        <v>0</v>
      </c>
      <c r="E1751" s="72">
        <v>20</v>
      </c>
      <c r="F1751" s="72">
        <v>0</v>
      </c>
      <c r="G1751" s="72">
        <v>0</v>
      </c>
      <c r="H1751" s="72">
        <v>0</v>
      </c>
      <c r="I1751" s="72">
        <v>0</v>
      </c>
    </row>
    <row r="1752" spans="1:9" s="250" customFormat="1" x14ac:dyDescent="0.2">
      <c r="A1752" s="170" t="s">
        <v>231</v>
      </c>
      <c r="B1752" s="172" t="s">
        <v>194</v>
      </c>
      <c r="C1752" s="165">
        <f t="shared" si="262"/>
        <v>5</v>
      </c>
      <c r="D1752" s="72">
        <f>D1754</f>
        <v>0</v>
      </c>
      <c r="E1752" s="72">
        <f t="shared" ref="E1752:I1753" si="264">E1754</f>
        <v>5</v>
      </c>
      <c r="F1752" s="72">
        <f t="shared" si="264"/>
        <v>0</v>
      </c>
      <c r="G1752" s="72">
        <f t="shared" si="264"/>
        <v>0</v>
      </c>
      <c r="H1752" s="72">
        <f t="shared" si="264"/>
        <v>0</v>
      </c>
      <c r="I1752" s="72">
        <f t="shared" si="264"/>
        <v>0</v>
      </c>
    </row>
    <row r="1753" spans="1:9" s="250" customFormat="1" x14ac:dyDescent="0.2">
      <c r="A1753" s="11"/>
      <c r="B1753" s="172" t="s">
        <v>195</v>
      </c>
      <c r="C1753" s="165">
        <f t="shared" si="262"/>
        <v>5</v>
      </c>
      <c r="D1753" s="72">
        <f>D1755</f>
        <v>0</v>
      </c>
      <c r="E1753" s="72">
        <f t="shared" si="264"/>
        <v>5</v>
      </c>
      <c r="F1753" s="72">
        <f t="shared" si="264"/>
        <v>0</v>
      </c>
      <c r="G1753" s="72">
        <f t="shared" si="264"/>
        <v>0</v>
      </c>
      <c r="H1753" s="72">
        <f t="shared" si="264"/>
        <v>0</v>
      </c>
      <c r="I1753" s="72">
        <f t="shared" si="264"/>
        <v>0</v>
      </c>
    </row>
    <row r="1754" spans="1:9" s="250" customFormat="1" x14ac:dyDescent="0.2">
      <c r="A1754" s="64" t="s">
        <v>945</v>
      </c>
      <c r="B1754" s="164" t="s">
        <v>194</v>
      </c>
      <c r="C1754" s="165">
        <f t="shared" si="262"/>
        <v>5</v>
      </c>
      <c r="D1754" s="165">
        <f>D1756+D1758</f>
        <v>0</v>
      </c>
      <c r="E1754" s="165">
        <f t="shared" ref="E1754:I1755" si="265">E1756+E1758</f>
        <v>5</v>
      </c>
      <c r="F1754" s="165">
        <f t="shared" si="265"/>
        <v>0</v>
      </c>
      <c r="G1754" s="165">
        <f t="shared" si="265"/>
        <v>0</v>
      </c>
      <c r="H1754" s="165">
        <f t="shared" si="265"/>
        <v>0</v>
      </c>
      <c r="I1754" s="165">
        <f t="shared" si="265"/>
        <v>0</v>
      </c>
    </row>
    <row r="1755" spans="1:9" s="250" customFormat="1" x14ac:dyDescent="0.2">
      <c r="A1755" s="166"/>
      <c r="B1755" s="167" t="s">
        <v>195</v>
      </c>
      <c r="C1755" s="165">
        <f t="shared" si="262"/>
        <v>5</v>
      </c>
      <c r="D1755" s="165">
        <f>D1757+D1759</f>
        <v>0</v>
      </c>
      <c r="E1755" s="165">
        <f t="shared" si="265"/>
        <v>5</v>
      </c>
      <c r="F1755" s="165">
        <f t="shared" si="265"/>
        <v>0</v>
      </c>
      <c r="G1755" s="165">
        <f t="shared" si="265"/>
        <v>0</v>
      </c>
      <c r="H1755" s="165">
        <f t="shared" si="265"/>
        <v>0</v>
      </c>
      <c r="I1755" s="165">
        <f t="shared" si="265"/>
        <v>0</v>
      </c>
    </row>
    <row r="1756" spans="1:9" s="250" customFormat="1" x14ac:dyDescent="0.2">
      <c r="A1756" s="65" t="s">
        <v>946</v>
      </c>
      <c r="B1756" s="66" t="s">
        <v>194</v>
      </c>
      <c r="C1756" s="72">
        <f t="shared" si="262"/>
        <v>2</v>
      </c>
      <c r="D1756" s="72">
        <v>0</v>
      </c>
      <c r="E1756" s="72">
        <v>2</v>
      </c>
      <c r="F1756" s="72">
        <v>0</v>
      </c>
      <c r="G1756" s="72">
        <v>0</v>
      </c>
      <c r="H1756" s="72">
        <v>0</v>
      </c>
      <c r="I1756" s="72">
        <v>0</v>
      </c>
    </row>
    <row r="1757" spans="1:9" s="250" customFormat="1" x14ac:dyDescent="0.2">
      <c r="A1757" s="69"/>
      <c r="B1757" s="66" t="s">
        <v>195</v>
      </c>
      <c r="C1757" s="72">
        <f t="shared" si="262"/>
        <v>2</v>
      </c>
      <c r="D1757" s="72">
        <v>0</v>
      </c>
      <c r="E1757" s="72">
        <v>2</v>
      </c>
      <c r="F1757" s="72">
        <v>0</v>
      </c>
      <c r="G1757" s="72">
        <v>0</v>
      </c>
      <c r="H1757" s="72">
        <v>0</v>
      </c>
      <c r="I1757" s="72">
        <v>0</v>
      </c>
    </row>
    <row r="1758" spans="1:9" s="250" customFormat="1" x14ac:dyDescent="0.2">
      <c r="A1758" s="65" t="s">
        <v>947</v>
      </c>
      <c r="B1758" s="71" t="s">
        <v>194</v>
      </c>
      <c r="C1758" s="72">
        <f t="shared" si="262"/>
        <v>3</v>
      </c>
      <c r="D1758" s="72">
        <v>0</v>
      </c>
      <c r="E1758" s="72">
        <v>3</v>
      </c>
      <c r="F1758" s="72">
        <v>0</v>
      </c>
      <c r="G1758" s="72">
        <v>0</v>
      </c>
      <c r="H1758" s="72">
        <v>0</v>
      </c>
      <c r="I1758" s="72">
        <v>0</v>
      </c>
    </row>
    <row r="1759" spans="1:9" s="250" customFormat="1" x14ac:dyDescent="0.2">
      <c r="A1759" s="69"/>
      <c r="B1759" s="70" t="s">
        <v>195</v>
      </c>
      <c r="C1759" s="72">
        <f t="shared" si="262"/>
        <v>3</v>
      </c>
      <c r="D1759" s="72">
        <v>0</v>
      </c>
      <c r="E1759" s="72">
        <v>3</v>
      </c>
      <c r="F1759" s="72">
        <v>0</v>
      </c>
      <c r="G1759" s="72">
        <v>0</v>
      </c>
      <c r="H1759" s="72">
        <v>0</v>
      </c>
      <c r="I1759" s="72">
        <v>0</v>
      </c>
    </row>
    <row r="1760" spans="1:9" x14ac:dyDescent="0.2">
      <c r="A1760" s="640" t="s">
        <v>261</v>
      </c>
      <c r="B1760" s="641"/>
      <c r="C1760" s="641"/>
      <c r="D1760" s="641"/>
      <c r="E1760" s="641"/>
      <c r="F1760" s="641"/>
      <c r="G1760" s="641"/>
      <c r="H1760" s="641"/>
      <c r="I1760" s="642"/>
    </row>
    <row r="1761" spans="1:9" x14ac:dyDescent="0.2">
      <c r="A1761" s="34" t="s">
        <v>197</v>
      </c>
      <c r="B1761" s="226" t="s">
        <v>194</v>
      </c>
      <c r="C1761" s="58">
        <f t="shared" ref="C1761:C1786" si="266">D1761+E1761+F1761+G1761+H1761+I1761</f>
        <v>360</v>
      </c>
      <c r="D1761" s="58">
        <f t="shared" ref="D1761:I1770" si="267">D1763</f>
        <v>36</v>
      </c>
      <c r="E1761" s="58">
        <f t="shared" si="267"/>
        <v>324</v>
      </c>
      <c r="F1761" s="58">
        <f t="shared" si="267"/>
        <v>0</v>
      </c>
      <c r="G1761" s="58">
        <f t="shared" si="267"/>
        <v>0</v>
      </c>
      <c r="H1761" s="58">
        <f t="shared" si="267"/>
        <v>0</v>
      </c>
      <c r="I1761" s="58">
        <f t="shared" si="267"/>
        <v>0</v>
      </c>
    </row>
    <row r="1762" spans="1:9" x14ac:dyDescent="0.2">
      <c r="A1762" s="24" t="s">
        <v>222</v>
      </c>
      <c r="B1762" s="227" t="s">
        <v>195</v>
      </c>
      <c r="C1762" s="58">
        <f t="shared" si="266"/>
        <v>360</v>
      </c>
      <c r="D1762" s="58">
        <f t="shared" si="267"/>
        <v>36</v>
      </c>
      <c r="E1762" s="58">
        <f t="shared" si="267"/>
        <v>324</v>
      </c>
      <c r="F1762" s="58">
        <f t="shared" si="267"/>
        <v>0</v>
      </c>
      <c r="G1762" s="58">
        <f t="shared" si="267"/>
        <v>0</v>
      </c>
      <c r="H1762" s="58">
        <f t="shared" si="267"/>
        <v>0</v>
      </c>
      <c r="I1762" s="58">
        <f t="shared" si="267"/>
        <v>0</v>
      </c>
    </row>
    <row r="1763" spans="1:9" x14ac:dyDescent="0.2">
      <c r="A1763" s="64" t="s">
        <v>247</v>
      </c>
      <c r="B1763" s="27" t="s">
        <v>194</v>
      </c>
      <c r="C1763" s="58">
        <f t="shared" si="266"/>
        <v>360</v>
      </c>
      <c r="D1763" s="58">
        <f t="shared" si="267"/>
        <v>36</v>
      </c>
      <c r="E1763" s="58">
        <f t="shared" si="267"/>
        <v>324</v>
      </c>
      <c r="F1763" s="58">
        <f t="shared" si="267"/>
        <v>0</v>
      </c>
      <c r="G1763" s="58">
        <f t="shared" si="267"/>
        <v>0</v>
      </c>
      <c r="H1763" s="58">
        <f t="shared" si="267"/>
        <v>0</v>
      </c>
      <c r="I1763" s="58">
        <f t="shared" si="267"/>
        <v>0</v>
      </c>
    </row>
    <row r="1764" spans="1:9" x14ac:dyDescent="0.2">
      <c r="A1764" s="24" t="s">
        <v>235</v>
      </c>
      <c r="B1764" s="29" t="s">
        <v>195</v>
      </c>
      <c r="C1764" s="58">
        <f t="shared" si="266"/>
        <v>360</v>
      </c>
      <c r="D1764" s="58">
        <f t="shared" si="267"/>
        <v>36</v>
      </c>
      <c r="E1764" s="58">
        <f t="shared" si="267"/>
        <v>324</v>
      </c>
      <c r="F1764" s="58">
        <f t="shared" si="267"/>
        <v>0</v>
      </c>
      <c r="G1764" s="58">
        <f t="shared" si="267"/>
        <v>0</v>
      </c>
      <c r="H1764" s="58">
        <f t="shared" si="267"/>
        <v>0</v>
      </c>
      <c r="I1764" s="58">
        <f t="shared" si="267"/>
        <v>0</v>
      </c>
    </row>
    <row r="1765" spans="1:9" x14ac:dyDescent="0.2">
      <c r="A1765" s="21" t="s">
        <v>257</v>
      </c>
      <c r="B1765" s="8" t="s">
        <v>194</v>
      </c>
      <c r="C1765" s="58">
        <f t="shared" si="266"/>
        <v>360</v>
      </c>
      <c r="D1765" s="58">
        <f t="shared" si="267"/>
        <v>36</v>
      </c>
      <c r="E1765" s="58">
        <f t="shared" si="267"/>
        <v>324</v>
      </c>
      <c r="F1765" s="58">
        <f t="shared" si="267"/>
        <v>0</v>
      </c>
      <c r="G1765" s="58">
        <f t="shared" si="267"/>
        <v>0</v>
      </c>
      <c r="H1765" s="58">
        <f t="shared" si="267"/>
        <v>0</v>
      </c>
      <c r="I1765" s="58">
        <f t="shared" si="267"/>
        <v>0</v>
      </c>
    </row>
    <row r="1766" spans="1:9" x14ac:dyDescent="0.2">
      <c r="A1766" s="18"/>
      <c r="B1766" s="227" t="s">
        <v>195</v>
      </c>
      <c r="C1766" s="58">
        <f t="shared" si="266"/>
        <v>360</v>
      </c>
      <c r="D1766" s="58">
        <f t="shared" si="267"/>
        <v>36</v>
      </c>
      <c r="E1766" s="58">
        <f t="shared" si="267"/>
        <v>324</v>
      </c>
      <c r="F1766" s="58">
        <f t="shared" si="267"/>
        <v>0</v>
      </c>
      <c r="G1766" s="58">
        <f t="shared" si="267"/>
        <v>0</v>
      </c>
      <c r="H1766" s="58">
        <f t="shared" si="267"/>
        <v>0</v>
      </c>
      <c r="I1766" s="58">
        <f t="shared" si="267"/>
        <v>0</v>
      </c>
    </row>
    <row r="1767" spans="1:9" x14ac:dyDescent="0.2">
      <c r="A1767" s="31" t="s">
        <v>230</v>
      </c>
      <c r="B1767" s="28" t="s">
        <v>194</v>
      </c>
      <c r="C1767" s="58">
        <f t="shared" si="266"/>
        <v>360</v>
      </c>
      <c r="D1767" s="58">
        <f t="shared" ref="D1767:I1768" si="268">D1769+D1781</f>
        <v>36</v>
      </c>
      <c r="E1767" s="58">
        <f t="shared" si="268"/>
        <v>324</v>
      </c>
      <c r="F1767" s="58">
        <f t="shared" si="268"/>
        <v>0</v>
      </c>
      <c r="G1767" s="58">
        <f t="shared" si="268"/>
        <v>0</v>
      </c>
      <c r="H1767" s="58">
        <f t="shared" si="268"/>
        <v>0</v>
      </c>
      <c r="I1767" s="58">
        <f t="shared" si="268"/>
        <v>0</v>
      </c>
    </row>
    <row r="1768" spans="1:9" x14ac:dyDescent="0.2">
      <c r="A1768" s="11"/>
      <c r="B1768" s="36" t="s">
        <v>195</v>
      </c>
      <c r="C1768" s="58">
        <f t="shared" si="266"/>
        <v>360</v>
      </c>
      <c r="D1768" s="58">
        <f t="shared" si="268"/>
        <v>36</v>
      </c>
      <c r="E1768" s="58">
        <f t="shared" si="268"/>
        <v>324</v>
      </c>
      <c r="F1768" s="58">
        <f t="shared" si="268"/>
        <v>0</v>
      </c>
      <c r="G1768" s="58">
        <f t="shared" si="268"/>
        <v>0</v>
      </c>
      <c r="H1768" s="58">
        <f t="shared" si="268"/>
        <v>0</v>
      </c>
      <c r="I1768" s="58">
        <f t="shared" si="268"/>
        <v>0</v>
      </c>
    </row>
    <row r="1769" spans="1:9" s="161" customFormat="1" x14ac:dyDescent="0.2">
      <c r="A1769" s="182" t="s">
        <v>226</v>
      </c>
      <c r="B1769" s="159" t="s">
        <v>194</v>
      </c>
      <c r="C1769" s="160">
        <f t="shared" si="266"/>
        <v>260</v>
      </c>
      <c r="D1769" s="160">
        <f t="shared" si="267"/>
        <v>36</v>
      </c>
      <c r="E1769" s="160">
        <f t="shared" si="267"/>
        <v>224</v>
      </c>
      <c r="F1769" s="160">
        <f t="shared" si="267"/>
        <v>0</v>
      </c>
      <c r="G1769" s="160">
        <f t="shared" si="267"/>
        <v>0</v>
      </c>
      <c r="H1769" s="160">
        <f t="shared" si="267"/>
        <v>0</v>
      </c>
      <c r="I1769" s="160">
        <f t="shared" si="267"/>
        <v>0</v>
      </c>
    </row>
    <row r="1770" spans="1:9" s="161" customFormat="1" x14ac:dyDescent="0.2">
      <c r="A1770" s="181"/>
      <c r="B1770" s="162" t="s">
        <v>195</v>
      </c>
      <c r="C1770" s="160">
        <f t="shared" si="266"/>
        <v>260</v>
      </c>
      <c r="D1770" s="160">
        <f t="shared" si="267"/>
        <v>36</v>
      </c>
      <c r="E1770" s="160">
        <f t="shared" si="267"/>
        <v>224</v>
      </c>
      <c r="F1770" s="160">
        <f t="shared" si="267"/>
        <v>0</v>
      </c>
      <c r="G1770" s="160">
        <f t="shared" si="267"/>
        <v>0</v>
      </c>
      <c r="H1770" s="160">
        <f t="shared" si="267"/>
        <v>0</v>
      </c>
      <c r="I1770" s="160">
        <f t="shared" si="267"/>
        <v>0</v>
      </c>
    </row>
    <row r="1771" spans="1:9" s="334" customFormat="1" x14ac:dyDescent="0.2">
      <c r="A1771" s="385" t="s">
        <v>262</v>
      </c>
      <c r="B1771" s="377" t="s">
        <v>194</v>
      </c>
      <c r="C1771" s="333">
        <f t="shared" si="266"/>
        <v>260</v>
      </c>
      <c r="D1771" s="333">
        <f t="shared" ref="D1771:I1772" si="269">D1773+D1775+D1777+D1779</f>
        <v>36</v>
      </c>
      <c r="E1771" s="333">
        <f t="shared" si="269"/>
        <v>224</v>
      </c>
      <c r="F1771" s="333">
        <f t="shared" si="269"/>
        <v>0</v>
      </c>
      <c r="G1771" s="333">
        <f t="shared" si="269"/>
        <v>0</v>
      </c>
      <c r="H1771" s="333">
        <f t="shared" si="269"/>
        <v>0</v>
      </c>
      <c r="I1771" s="333">
        <f t="shared" si="269"/>
        <v>0</v>
      </c>
    </row>
    <row r="1772" spans="1:9" s="161" customFormat="1" x14ac:dyDescent="0.2">
      <c r="A1772" s="181"/>
      <c r="B1772" s="162" t="s">
        <v>195</v>
      </c>
      <c r="C1772" s="160">
        <f>D1772+E1772+F1772+G1772+H1772+I1772</f>
        <v>260</v>
      </c>
      <c r="D1772" s="333">
        <f t="shared" si="269"/>
        <v>36</v>
      </c>
      <c r="E1772" s="333">
        <f t="shared" si="269"/>
        <v>224</v>
      </c>
      <c r="F1772" s="333">
        <f t="shared" si="269"/>
        <v>0</v>
      </c>
      <c r="G1772" s="333">
        <f t="shared" si="269"/>
        <v>0</v>
      </c>
      <c r="H1772" s="333">
        <f t="shared" si="269"/>
        <v>0</v>
      </c>
      <c r="I1772" s="333">
        <f t="shared" si="269"/>
        <v>0</v>
      </c>
    </row>
    <row r="1773" spans="1:9" s="352" customFormat="1" x14ac:dyDescent="0.2">
      <c r="A1773" s="384" t="s">
        <v>19</v>
      </c>
      <c r="B1773" s="350" t="s">
        <v>194</v>
      </c>
      <c r="C1773" s="345">
        <f t="shared" si="266"/>
        <v>36</v>
      </c>
      <c r="D1773" s="345">
        <f>D1774</f>
        <v>36</v>
      </c>
      <c r="E1773" s="345">
        <v>0</v>
      </c>
      <c r="F1773" s="345">
        <v>0</v>
      </c>
      <c r="G1773" s="345">
        <v>0</v>
      </c>
      <c r="H1773" s="345">
        <v>0</v>
      </c>
      <c r="I1773" s="345">
        <v>0</v>
      </c>
    </row>
    <row r="1774" spans="1:9" s="88" customFormat="1" x14ac:dyDescent="0.2">
      <c r="A1774" s="11"/>
      <c r="B1774" s="29" t="s">
        <v>195</v>
      </c>
      <c r="C1774" s="58">
        <f t="shared" si="266"/>
        <v>36</v>
      </c>
      <c r="D1774" s="58">
        <f>11+25</f>
        <v>36</v>
      </c>
      <c r="E1774" s="72">
        <v>0</v>
      </c>
      <c r="F1774" s="58">
        <v>0</v>
      </c>
      <c r="G1774" s="58">
        <v>0</v>
      </c>
      <c r="H1774" s="58">
        <v>0</v>
      </c>
      <c r="I1774" s="58">
        <v>0</v>
      </c>
    </row>
    <row r="1775" spans="1:9" s="352" customFormat="1" x14ac:dyDescent="0.2">
      <c r="A1775" s="99" t="s">
        <v>666</v>
      </c>
      <c r="B1775" s="27" t="s">
        <v>194</v>
      </c>
      <c r="C1775" s="58">
        <f t="shared" si="266"/>
        <v>150</v>
      </c>
      <c r="D1775" s="345">
        <v>0</v>
      </c>
      <c r="E1775" s="58">
        <v>150</v>
      </c>
      <c r="F1775" s="345">
        <v>0</v>
      </c>
      <c r="G1775" s="345">
        <v>0</v>
      </c>
      <c r="H1775" s="345">
        <v>0</v>
      </c>
      <c r="I1775" s="345">
        <v>0</v>
      </c>
    </row>
    <row r="1776" spans="1:9" s="88" customFormat="1" x14ac:dyDescent="0.2">
      <c r="A1776" s="11"/>
      <c r="B1776" s="29" t="s">
        <v>195</v>
      </c>
      <c r="C1776" s="58">
        <f t="shared" si="266"/>
        <v>150</v>
      </c>
      <c r="D1776" s="58">
        <v>0</v>
      </c>
      <c r="E1776" s="58">
        <v>150</v>
      </c>
      <c r="F1776" s="58">
        <v>0</v>
      </c>
      <c r="G1776" s="58">
        <v>0</v>
      </c>
      <c r="H1776" s="58">
        <v>0</v>
      </c>
      <c r="I1776" s="58">
        <v>0</v>
      </c>
    </row>
    <row r="1777" spans="1:9" s="352" customFormat="1" x14ac:dyDescent="0.2">
      <c r="A1777" s="99" t="s">
        <v>667</v>
      </c>
      <c r="B1777" s="27" t="s">
        <v>194</v>
      </c>
      <c r="C1777" s="58">
        <f t="shared" si="266"/>
        <v>54</v>
      </c>
      <c r="D1777" s="345">
        <v>0</v>
      </c>
      <c r="E1777" s="58">
        <v>54</v>
      </c>
      <c r="F1777" s="345">
        <v>0</v>
      </c>
      <c r="G1777" s="345">
        <v>0</v>
      </c>
      <c r="H1777" s="345">
        <v>0</v>
      </c>
      <c r="I1777" s="345">
        <v>0</v>
      </c>
    </row>
    <row r="1778" spans="1:9" s="88" customFormat="1" x14ac:dyDescent="0.2">
      <c r="A1778" s="11"/>
      <c r="B1778" s="29" t="s">
        <v>195</v>
      </c>
      <c r="C1778" s="58">
        <f t="shared" si="266"/>
        <v>54</v>
      </c>
      <c r="D1778" s="58">
        <v>0</v>
      </c>
      <c r="E1778" s="58">
        <v>54</v>
      </c>
      <c r="F1778" s="58">
        <v>0</v>
      </c>
      <c r="G1778" s="58">
        <v>0</v>
      </c>
      <c r="H1778" s="58">
        <v>0</v>
      </c>
      <c r="I1778" s="58">
        <v>0</v>
      </c>
    </row>
    <row r="1779" spans="1:9" s="352" customFormat="1" x14ac:dyDescent="0.2">
      <c r="A1779" s="99" t="s">
        <v>668</v>
      </c>
      <c r="B1779" s="27" t="s">
        <v>194</v>
      </c>
      <c r="C1779" s="58">
        <f t="shared" si="266"/>
        <v>20</v>
      </c>
      <c r="D1779" s="345">
        <v>0</v>
      </c>
      <c r="E1779" s="58">
        <v>20</v>
      </c>
      <c r="F1779" s="345">
        <v>0</v>
      </c>
      <c r="G1779" s="345">
        <v>0</v>
      </c>
      <c r="H1779" s="345">
        <v>0</v>
      </c>
      <c r="I1779" s="345">
        <v>0</v>
      </c>
    </row>
    <row r="1780" spans="1:9" s="88" customFormat="1" x14ac:dyDescent="0.2">
      <c r="A1780" s="11"/>
      <c r="B1780" s="29" t="s">
        <v>195</v>
      </c>
      <c r="C1780" s="58">
        <f t="shared" si="266"/>
        <v>20</v>
      </c>
      <c r="D1780" s="58">
        <v>0</v>
      </c>
      <c r="E1780" s="58">
        <v>20</v>
      </c>
      <c r="F1780" s="58">
        <v>0</v>
      </c>
      <c r="G1780" s="58">
        <v>0</v>
      </c>
      <c r="H1780" s="58">
        <v>0</v>
      </c>
      <c r="I1780" s="58">
        <v>0</v>
      </c>
    </row>
    <row r="1781" spans="1:9" s="352" customFormat="1" x14ac:dyDescent="0.2">
      <c r="A1781" s="186" t="s">
        <v>231</v>
      </c>
      <c r="B1781" s="27" t="s">
        <v>194</v>
      </c>
      <c r="C1781" s="58">
        <f t="shared" si="266"/>
        <v>100</v>
      </c>
      <c r="D1781" s="58">
        <f t="shared" ref="D1781:I1784" si="270">D1783</f>
        <v>0</v>
      </c>
      <c r="E1781" s="58">
        <f t="shared" si="270"/>
        <v>100</v>
      </c>
      <c r="F1781" s="58">
        <f t="shared" si="270"/>
        <v>0</v>
      </c>
      <c r="G1781" s="58">
        <f t="shared" si="270"/>
        <v>0</v>
      </c>
      <c r="H1781" s="58">
        <f t="shared" si="270"/>
        <v>0</v>
      </c>
      <c r="I1781" s="58">
        <f t="shared" si="270"/>
        <v>0</v>
      </c>
    </row>
    <row r="1782" spans="1:9" s="88" customFormat="1" x14ac:dyDescent="0.2">
      <c r="A1782" s="11"/>
      <c r="B1782" s="29" t="s">
        <v>195</v>
      </c>
      <c r="C1782" s="58">
        <f t="shared" si="266"/>
        <v>100</v>
      </c>
      <c r="D1782" s="58">
        <f t="shared" si="270"/>
        <v>0</v>
      </c>
      <c r="E1782" s="58">
        <f t="shared" si="270"/>
        <v>100</v>
      </c>
      <c r="F1782" s="58">
        <f t="shared" si="270"/>
        <v>0</v>
      </c>
      <c r="G1782" s="58">
        <f t="shared" si="270"/>
        <v>0</v>
      </c>
      <c r="H1782" s="58">
        <f t="shared" si="270"/>
        <v>0</v>
      </c>
      <c r="I1782" s="58">
        <f t="shared" si="270"/>
        <v>0</v>
      </c>
    </row>
    <row r="1783" spans="1:9" s="352" customFormat="1" x14ac:dyDescent="0.2">
      <c r="A1783" s="490" t="s">
        <v>669</v>
      </c>
      <c r="B1783" s="508" t="s">
        <v>194</v>
      </c>
      <c r="C1783" s="58">
        <f t="shared" si="266"/>
        <v>100</v>
      </c>
      <c r="D1783" s="58">
        <f t="shared" si="270"/>
        <v>0</v>
      </c>
      <c r="E1783" s="58">
        <f t="shared" si="270"/>
        <v>100</v>
      </c>
      <c r="F1783" s="58">
        <f t="shared" si="270"/>
        <v>0</v>
      </c>
      <c r="G1783" s="58">
        <f t="shared" si="270"/>
        <v>0</v>
      </c>
      <c r="H1783" s="58">
        <f t="shared" si="270"/>
        <v>0</v>
      </c>
      <c r="I1783" s="58">
        <f t="shared" si="270"/>
        <v>0</v>
      </c>
    </row>
    <row r="1784" spans="1:9" s="88" customFormat="1" x14ac:dyDescent="0.2">
      <c r="A1784" s="509"/>
      <c r="B1784" s="510" t="s">
        <v>195</v>
      </c>
      <c r="C1784" s="58">
        <f t="shared" si="266"/>
        <v>100</v>
      </c>
      <c r="D1784" s="58">
        <f t="shared" si="270"/>
        <v>0</v>
      </c>
      <c r="E1784" s="58">
        <f t="shared" si="270"/>
        <v>100</v>
      </c>
      <c r="F1784" s="58">
        <f t="shared" si="270"/>
        <v>0</v>
      </c>
      <c r="G1784" s="58">
        <f t="shared" si="270"/>
        <v>0</v>
      </c>
      <c r="H1784" s="58">
        <f t="shared" si="270"/>
        <v>0</v>
      </c>
      <c r="I1784" s="58">
        <f t="shared" si="270"/>
        <v>0</v>
      </c>
    </row>
    <row r="1785" spans="1:9" s="352" customFormat="1" x14ac:dyDescent="0.2">
      <c r="A1785" s="99" t="s">
        <v>670</v>
      </c>
      <c r="B1785" s="27" t="s">
        <v>194</v>
      </c>
      <c r="C1785" s="58">
        <f t="shared" si="266"/>
        <v>100</v>
      </c>
      <c r="D1785" s="345">
        <v>0</v>
      </c>
      <c r="E1785" s="58">
        <v>100</v>
      </c>
      <c r="F1785" s="345">
        <v>0</v>
      </c>
      <c r="G1785" s="345">
        <v>0</v>
      </c>
      <c r="H1785" s="345">
        <v>0</v>
      </c>
      <c r="I1785" s="345">
        <v>0</v>
      </c>
    </row>
    <row r="1786" spans="1:9" s="88" customFormat="1" x14ac:dyDescent="0.2">
      <c r="A1786" s="11"/>
      <c r="B1786" s="29" t="s">
        <v>195</v>
      </c>
      <c r="C1786" s="58">
        <f t="shared" si="266"/>
        <v>100</v>
      </c>
      <c r="D1786" s="58">
        <v>0</v>
      </c>
      <c r="E1786" s="58">
        <v>100</v>
      </c>
      <c r="F1786" s="58">
        <v>0</v>
      </c>
      <c r="G1786" s="58">
        <v>0</v>
      </c>
      <c r="H1786" s="58">
        <v>0</v>
      </c>
      <c r="I1786" s="58">
        <v>0</v>
      </c>
    </row>
    <row r="1787" spans="1:9" x14ac:dyDescent="0.2">
      <c r="A1787" s="640" t="s">
        <v>266</v>
      </c>
      <c r="B1787" s="641"/>
      <c r="C1787" s="641"/>
      <c r="D1787" s="641"/>
      <c r="E1787" s="641"/>
      <c r="F1787" s="641"/>
      <c r="G1787" s="641"/>
      <c r="H1787" s="641"/>
      <c r="I1787" s="642"/>
    </row>
    <row r="1788" spans="1:9" x14ac:dyDescent="0.2">
      <c r="A1788" s="34" t="s">
        <v>197</v>
      </c>
      <c r="B1788" s="226" t="s">
        <v>194</v>
      </c>
      <c r="C1788" s="58">
        <f t="shared" ref="C1788:C1823" si="271">D1788+E1788+F1788+G1788+H1788+I1788</f>
        <v>6972.7000000000007</v>
      </c>
      <c r="D1788" s="72">
        <f>D1790</f>
        <v>2655.7000000000003</v>
      </c>
      <c r="E1788" s="72">
        <f>E1790</f>
        <v>4317</v>
      </c>
      <c r="F1788" s="72">
        <f t="shared" ref="F1788:I1789" si="272">F1790</f>
        <v>0</v>
      </c>
      <c r="G1788" s="72">
        <f t="shared" si="272"/>
        <v>0</v>
      </c>
      <c r="H1788" s="72">
        <f t="shared" si="272"/>
        <v>0</v>
      </c>
      <c r="I1788" s="72">
        <f t="shared" si="272"/>
        <v>0</v>
      </c>
    </row>
    <row r="1789" spans="1:9" x14ac:dyDescent="0.2">
      <c r="A1789" s="24" t="s">
        <v>222</v>
      </c>
      <c r="B1789" s="227" t="s">
        <v>195</v>
      </c>
      <c r="C1789" s="58">
        <f t="shared" si="271"/>
        <v>6972.7000000000007</v>
      </c>
      <c r="D1789" s="72">
        <f>D1791</f>
        <v>2655.7000000000003</v>
      </c>
      <c r="E1789" s="72">
        <f>E1791</f>
        <v>4317</v>
      </c>
      <c r="F1789" s="72">
        <f t="shared" si="272"/>
        <v>0</v>
      </c>
      <c r="G1789" s="72">
        <f t="shared" si="272"/>
        <v>0</v>
      </c>
      <c r="H1789" s="72">
        <f t="shared" si="272"/>
        <v>0</v>
      </c>
      <c r="I1789" s="72">
        <f t="shared" si="272"/>
        <v>0</v>
      </c>
    </row>
    <row r="1790" spans="1:9" x14ac:dyDescent="0.2">
      <c r="A1790" s="64" t="s">
        <v>247</v>
      </c>
      <c r="B1790" s="27" t="s">
        <v>194</v>
      </c>
      <c r="C1790" s="58">
        <f t="shared" si="271"/>
        <v>6972.7000000000007</v>
      </c>
      <c r="D1790" s="58">
        <f t="shared" ref="D1790:I1795" si="273">D1792</f>
        <v>2655.7000000000003</v>
      </c>
      <c r="E1790" s="58">
        <f t="shared" si="273"/>
        <v>4317</v>
      </c>
      <c r="F1790" s="58">
        <f t="shared" si="273"/>
        <v>0</v>
      </c>
      <c r="G1790" s="58">
        <f t="shared" si="273"/>
        <v>0</v>
      </c>
      <c r="H1790" s="58">
        <f t="shared" si="273"/>
        <v>0</v>
      </c>
      <c r="I1790" s="58">
        <f t="shared" si="273"/>
        <v>0</v>
      </c>
    </row>
    <row r="1791" spans="1:9" x14ac:dyDescent="0.2">
      <c r="A1791" s="24" t="s">
        <v>235</v>
      </c>
      <c r="B1791" s="29" t="s">
        <v>195</v>
      </c>
      <c r="C1791" s="58">
        <f t="shared" si="271"/>
        <v>6972.7000000000007</v>
      </c>
      <c r="D1791" s="58">
        <f t="shared" si="273"/>
        <v>2655.7000000000003</v>
      </c>
      <c r="E1791" s="58">
        <f t="shared" si="273"/>
        <v>4317</v>
      </c>
      <c r="F1791" s="58">
        <f t="shared" si="273"/>
        <v>0</v>
      </c>
      <c r="G1791" s="58">
        <f t="shared" si="273"/>
        <v>0</v>
      </c>
      <c r="H1791" s="58">
        <f t="shared" si="273"/>
        <v>0</v>
      </c>
      <c r="I1791" s="58">
        <f t="shared" si="273"/>
        <v>0</v>
      </c>
    </row>
    <row r="1792" spans="1:9" x14ac:dyDescent="0.2">
      <c r="A1792" s="21" t="s">
        <v>257</v>
      </c>
      <c r="B1792" s="8" t="s">
        <v>194</v>
      </c>
      <c r="C1792" s="58">
        <f t="shared" si="271"/>
        <v>6972.7000000000007</v>
      </c>
      <c r="D1792" s="58">
        <f t="shared" si="273"/>
        <v>2655.7000000000003</v>
      </c>
      <c r="E1792" s="58">
        <f t="shared" si="273"/>
        <v>4317</v>
      </c>
      <c r="F1792" s="58">
        <f t="shared" si="273"/>
        <v>0</v>
      </c>
      <c r="G1792" s="58">
        <f t="shared" si="273"/>
        <v>0</v>
      </c>
      <c r="H1792" s="58">
        <f t="shared" si="273"/>
        <v>0</v>
      </c>
      <c r="I1792" s="58">
        <f t="shared" si="273"/>
        <v>0</v>
      </c>
    </row>
    <row r="1793" spans="1:9" x14ac:dyDescent="0.2">
      <c r="A1793" s="18"/>
      <c r="B1793" s="227" t="s">
        <v>195</v>
      </c>
      <c r="C1793" s="58">
        <f t="shared" si="271"/>
        <v>6972.7000000000007</v>
      </c>
      <c r="D1793" s="58">
        <f t="shared" si="273"/>
        <v>2655.7000000000003</v>
      </c>
      <c r="E1793" s="58">
        <f t="shared" si="273"/>
        <v>4317</v>
      </c>
      <c r="F1793" s="58">
        <f t="shared" si="273"/>
        <v>0</v>
      </c>
      <c r="G1793" s="58">
        <f t="shared" si="273"/>
        <v>0</v>
      </c>
      <c r="H1793" s="58">
        <f t="shared" si="273"/>
        <v>0</v>
      </c>
      <c r="I1793" s="58">
        <f t="shared" si="273"/>
        <v>0</v>
      </c>
    </row>
    <row r="1794" spans="1:9" x14ac:dyDescent="0.2">
      <c r="A1794" s="31" t="s">
        <v>230</v>
      </c>
      <c r="B1794" s="28" t="s">
        <v>194</v>
      </c>
      <c r="C1794" s="58">
        <f t="shared" si="271"/>
        <v>6972.7000000000007</v>
      </c>
      <c r="D1794" s="58">
        <f t="shared" si="273"/>
        <v>2655.7000000000003</v>
      </c>
      <c r="E1794" s="58">
        <f t="shared" si="273"/>
        <v>4317</v>
      </c>
      <c r="F1794" s="58">
        <f t="shared" si="273"/>
        <v>0</v>
      </c>
      <c r="G1794" s="58">
        <f t="shared" si="273"/>
        <v>0</v>
      </c>
      <c r="H1794" s="58">
        <f t="shared" si="273"/>
        <v>0</v>
      </c>
      <c r="I1794" s="58">
        <f t="shared" si="273"/>
        <v>0</v>
      </c>
    </row>
    <row r="1795" spans="1:9" x14ac:dyDescent="0.2">
      <c r="A1795" s="11"/>
      <c r="B1795" s="36" t="s">
        <v>195</v>
      </c>
      <c r="C1795" s="58">
        <f t="shared" si="271"/>
        <v>6972.7000000000007</v>
      </c>
      <c r="D1795" s="58">
        <f t="shared" si="273"/>
        <v>2655.7000000000003</v>
      </c>
      <c r="E1795" s="58">
        <f t="shared" si="273"/>
        <v>4317</v>
      </c>
      <c r="F1795" s="58">
        <f t="shared" si="273"/>
        <v>0</v>
      </c>
      <c r="G1795" s="58">
        <f t="shared" si="273"/>
        <v>0</v>
      </c>
      <c r="H1795" s="58">
        <f t="shared" si="273"/>
        <v>0</v>
      </c>
      <c r="I1795" s="58">
        <f t="shared" si="273"/>
        <v>0</v>
      </c>
    </row>
    <row r="1796" spans="1:9" s="116" customFormat="1" x14ac:dyDescent="0.2">
      <c r="A1796" s="186" t="s">
        <v>226</v>
      </c>
      <c r="B1796" s="164" t="s">
        <v>194</v>
      </c>
      <c r="C1796" s="165">
        <f t="shared" si="271"/>
        <v>6972.7000000000007</v>
      </c>
      <c r="D1796" s="165">
        <f t="shared" ref="D1796:I1797" si="274">D1798+D1800+D1802+D1804+D1806+D1808+D1810+D1812+D1814+D1816+D1818+D1820+D1822</f>
        <v>2655.7000000000003</v>
      </c>
      <c r="E1796" s="165">
        <f t="shared" si="274"/>
        <v>4317</v>
      </c>
      <c r="F1796" s="165">
        <f t="shared" si="274"/>
        <v>0</v>
      </c>
      <c r="G1796" s="165">
        <f t="shared" si="274"/>
        <v>0</v>
      </c>
      <c r="H1796" s="165">
        <f t="shared" si="274"/>
        <v>0</v>
      </c>
      <c r="I1796" s="165">
        <f t="shared" si="274"/>
        <v>0</v>
      </c>
    </row>
    <row r="1797" spans="1:9" s="116" customFormat="1" x14ac:dyDescent="0.2">
      <c r="A1797" s="166"/>
      <c r="B1797" s="167" t="s">
        <v>195</v>
      </c>
      <c r="C1797" s="165">
        <f t="shared" si="271"/>
        <v>6972.7000000000007</v>
      </c>
      <c r="D1797" s="165">
        <f t="shared" si="274"/>
        <v>2655.7000000000003</v>
      </c>
      <c r="E1797" s="165">
        <f t="shared" si="274"/>
        <v>4317</v>
      </c>
      <c r="F1797" s="165">
        <f t="shared" si="274"/>
        <v>0</v>
      </c>
      <c r="G1797" s="165">
        <f t="shared" si="274"/>
        <v>0</v>
      </c>
      <c r="H1797" s="165">
        <f t="shared" si="274"/>
        <v>0</v>
      </c>
      <c r="I1797" s="165">
        <f t="shared" si="274"/>
        <v>0</v>
      </c>
    </row>
    <row r="1798" spans="1:9" s="344" customFormat="1" x14ac:dyDescent="0.2">
      <c r="A1798" s="388" t="s">
        <v>154</v>
      </c>
      <c r="B1798" s="387" t="s">
        <v>194</v>
      </c>
      <c r="C1798" s="342">
        <f t="shared" si="271"/>
        <v>66.17</v>
      </c>
      <c r="D1798" s="342">
        <v>66.17</v>
      </c>
      <c r="E1798" s="345">
        <v>0</v>
      </c>
      <c r="F1798" s="342">
        <v>0</v>
      </c>
      <c r="G1798" s="342">
        <v>0</v>
      </c>
      <c r="H1798" s="342">
        <v>0</v>
      </c>
      <c r="I1798" s="342">
        <v>0</v>
      </c>
    </row>
    <row r="1799" spans="1:9" s="125" customFormat="1" x14ac:dyDescent="0.2">
      <c r="A1799" s="128"/>
      <c r="B1799" s="133" t="s">
        <v>195</v>
      </c>
      <c r="C1799" s="103">
        <f t="shared" si="271"/>
        <v>66.17</v>
      </c>
      <c r="D1799" s="342">
        <v>66.17</v>
      </c>
      <c r="E1799" s="345">
        <v>0</v>
      </c>
      <c r="F1799" s="103">
        <v>0</v>
      </c>
      <c r="G1799" s="103">
        <v>0</v>
      </c>
      <c r="H1799" s="103">
        <v>0</v>
      </c>
      <c r="I1799" s="103">
        <v>0</v>
      </c>
    </row>
    <row r="1800" spans="1:9" s="344" customFormat="1" x14ac:dyDescent="0.2">
      <c r="A1800" s="388" t="s">
        <v>155</v>
      </c>
      <c r="B1800" s="387" t="s">
        <v>194</v>
      </c>
      <c r="C1800" s="342">
        <f t="shared" si="271"/>
        <v>1060</v>
      </c>
      <c r="D1800" s="342">
        <v>1060</v>
      </c>
      <c r="E1800" s="345">
        <v>0</v>
      </c>
      <c r="F1800" s="342">
        <v>0</v>
      </c>
      <c r="G1800" s="342">
        <v>0</v>
      </c>
      <c r="H1800" s="342">
        <v>0</v>
      </c>
      <c r="I1800" s="342">
        <v>0</v>
      </c>
    </row>
    <row r="1801" spans="1:9" s="125" customFormat="1" x14ac:dyDescent="0.2">
      <c r="A1801" s="128"/>
      <c r="B1801" s="133" t="s">
        <v>195</v>
      </c>
      <c r="C1801" s="103">
        <f t="shared" si="271"/>
        <v>1060</v>
      </c>
      <c r="D1801" s="103">
        <v>1060</v>
      </c>
      <c r="E1801" s="87">
        <v>0</v>
      </c>
      <c r="F1801" s="103">
        <v>0</v>
      </c>
      <c r="G1801" s="103">
        <v>0</v>
      </c>
      <c r="H1801" s="103">
        <v>0</v>
      </c>
      <c r="I1801" s="103">
        <v>0</v>
      </c>
    </row>
    <row r="1802" spans="1:9" s="344" customFormat="1" x14ac:dyDescent="0.2">
      <c r="A1802" s="388" t="s">
        <v>156</v>
      </c>
      <c r="B1802" s="387" t="s">
        <v>194</v>
      </c>
      <c r="C1802" s="342">
        <f t="shared" si="271"/>
        <v>598</v>
      </c>
      <c r="D1802" s="342">
        <v>598</v>
      </c>
      <c r="E1802" s="345">
        <v>0</v>
      </c>
      <c r="F1802" s="342">
        <v>0</v>
      </c>
      <c r="G1802" s="342">
        <v>0</v>
      </c>
      <c r="H1802" s="342">
        <v>0</v>
      </c>
      <c r="I1802" s="342">
        <v>0</v>
      </c>
    </row>
    <row r="1803" spans="1:9" s="125" customFormat="1" x14ac:dyDescent="0.2">
      <c r="A1803" s="128"/>
      <c r="B1803" s="133" t="s">
        <v>195</v>
      </c>
      <c r="C1803" s="103">
        <f t="shared" si="271"/>
        <v>598</v>
      </c>
      <c r="D1803" s="342">
        <v>598</v>
      </c>
      <c r="E1803" s="345">
        <v>0</v>
      </c>
      <c r="F1803" s="103">
        <v>0</v>
      </c>
      <c r="G1803" s="103">
        <v>0</v>
      </c>
      <c r="H1803" s="103">
        <v>0</v>
      </c>
      <c r="I1803" s="103">
        <v>0</v>
      </c>
    </row>
    <row r="1804" spans="1:9" s="344" customFormat="1" x14ac:dyDescent="0.2">
      <c r="A1804" s="388" t="s">
        <v>157</v>
      </c>
      <c r="B1804" s="387" t="s">
        <v>194</v>
      </c>
      <c r="C1804" s="342">
        <f t="shared" si="271"/>
        <v>105</v>
      </c>
      <c r="D1804" s="342">
        <v>105</v>
      </c>
      <c r="E1804" s="345">
        <v>0</v>
      </c>
      <c r="F1804" s="342">
        <v>0</v>
      </c>
      <c r="G1804" s="342">
        <v>0</v>
      </c>
      <c r="H1804" s="342">
        <v>0</v>
      </c>
      <c r="I1804" s="342">
        <v>0</v>
      </c>
    </row>
    <row r="1805" spans="1:9" s="125" customFormat="1" x14ac:dyDescent="0.2">
      <c r="A1805" s="128"/>
      <c r="B1805" s="133" t="s">
        <v>195</v>
      </c>
      <c r="C1805" s="103">
        <f t="shared" si="271"/>
        <v>105</v>
      </c>
      <c r="D1805" s="103">
        <v>105</v>
      </c>
      <c r="E1805" s="87">
        <v>0</v>
      </c>
      <c r="F1805" s="103">
        <v>0</v>
      </c>
      <c r="G1805" s="103">
        <v>0</v>
      </c>
      <c r="H1805" s="103">
        <v>0</v>
      </c>
      <c r="I1805" s="103">
        <v>0</v>
      </c>
    </row>
    <row r="1806" spans="1:9" s="344" customFormat="1" x14ac:dyDescent="0.2">
      <c r="A1806" s="388" t="s">
        <v>158</v>
      </c>
      <c r="B1806" s="387" t="s">
        <v>194</v>
      </c>
      <c r="C1806" s="342">
        <f t="shared" si="271"/>
        <v>35.4</v>
      </c>
      <c r="D1806" s="342">
        <v>35.4</v>
      </c>
      <c r="E1806" s="345">
        <v>0</v>
      </c>
      <c r="F1806" s="342">
        <v>0</v>
      </c>
      <c r="G1806" s="342">
        <v>0</v>
      </c>
      <c r="H1806" s="342">
        <v>0</v>
      </c>
      <c r="I1806" s="342">
        <v>0</v>
      </c>
    </row>
    <row r="1807" spans="1:9" s="125" customFormat="1" x14ac:dyDescent="0.2">
      <c r="A1807" s="128"/>
      <c r="B1807" s="133" t="s">
        <v>195</v>
      </c>
      <c r="C1807" s="103">
        <f t="shared" si="271"/>
        <v>35.4</v>
      </c>
      <c r="D1807" s="342">
        <v>35.4</v>
      </c>
      <c r="E1807" s="345">
        <v>0</v>
      </c>
      <c r="F1807" s="103">
        <v>0</v>
      </c>
      <c r="G1807" s="103">
        <v>0</v>
      </c>
      <c r="H1807" s="103">
        <v>0</v>
      </c>
      <c r="I1807" s="103">
        <v>0</v>
      </c>
    </row>
    <row r="1808" spans="1:9" s="344" customFormat="1" ht="25.5" x14ac:dyDescent="0.2">
      <c r="A1808" s="358" t="s">
        <v>380</v>
      </c>
      <c r="B1808" s="387" t="s">
        <v>194</v>
      </c>
      <c r="C1808" s="342">
        <f t="shared" si="271"/>
        <v>627.13</v>
      </c>
      <c r="D1808" s="342">
        <v>627.13</v>
      </c>
      <c r="E1808" s="345">
        <v>0</v>
      </c>
      <c r="F1808" s="342">
        <v>0</v>
      </c>
      <c r="G1808" s="342">
        <v>0</v>
      </c>
      <c r="H1808" s="342">
        <v>0</v>
      </c>
      <c r="I1808" s="342">
        <v>0</v>
      </c>
    </row>
    <row r="1809" spans="1:9" s="125" customFormat="1" x14ac:dyDescent="0.2">
      <c r="A1809" s="128"/>
      <c r="B1809" s="133" t="s">
        <v>195</v>
      </c>
      <c r="C1809" s="103">
        <f t="shared" si="271"/>
        <v>627.13</v>
      </c>
      <c r="D1809" s="342">
        <v>627.13</v>
      </c>
      <c r="E1809" s="345">
        <v>0</v>
      </c>
      <c r="F1809" s="103">
        <v>0</v>
      </c>
      <c r="G1809" s="103">
        <v>0</v>
      </c>
      <c r="H1809" s="103">
        <v>0</v>
      </c>
      <c r="I1809" s="103">
        <v>0</v>
      </c>
    </row>
    <row r="1810" spans="1:9" s="344" customFormat="1" x14ac:dyDescent="0.2">
      <c r="A1810" s="388" t="s">
        <v>399</v>
      </c>
      <c r="B1810" s="387" t="s">
        <v>194</v>
      </c>
      <c r="C1810" s="342">
        <f t="shared" si="271"/>
        <v>117</v>
      </c>
      <c r="D1810" s="342">
        <v>117</v>
      </c>
      <c r="E1810" s="345">
        <v>0</v>
      </c>
      <c r="F1810" s="342">
        <v>0</v>
      </c>
      <c r="G1810" s="342">
        <v>0</v>
      </c>
      <c r="H1810" s="342">
        <v>0</v>
      </c>
      <c r="I1810" s="342">
        <v>0</v>
      </c>
    </row>
    <row r="1811" spans="1:9" s="125" customFormat="1" x14ac:dyDescent="0.2">
      <c r="A1811" s="128"/>
      <c r="B1811" s="133" t="s">
        <v>195</v>
      </c>
      <c r="C1811" s="103">
        <f t="shared" si="271"/>
        <v>117</v>
      </c>
      <c r="D1811" s="103">
        <v>117</v>
      </c>
      <c r="E1811" s="87">
        <v>0</v>
      </c>
      <c r="F1811" s="103">
        <v>0</v>
      </c>
      <c r="G1811" s="103">
        <v>0</v>
      </c>
      <c r="H1811" s="103">
        <v>0</v>
      </c>
      <c r="I1811" s="103">
        <v>0</v>
      </c>
    </row>
    <row r="1812" spans="1:9" s="344" customFormat="1" x14ac:dyDescent="0.2">
      <c r="A1812" s="373" t="s">
        <v>153</v>
      </c>
      <c r="B1812" s="387" t="s">
        <v>194</v>
      </c>
      <c r="C1812" s="342">
        <f t="shared" si="271"/>
        <v>47</v>
      </c>
      <c r="D1812" s="342">
        <v>47</v>
      </c>
      <c r="E1812" s="345">
        <v>0</v>
      </c>
      <c r="F1812" s="342">
        <v>0</v>
      </c>
      <c r="G1812" s="342">
        <v>0</v>
      </c>
      <c r="H1812" s="342">
        <v>0</v>
      </c>
      <c r="I1812" s="342">
        <v>0</v>
      </c>
    </row>
    <row r="1813" spans="1:9" s="125" customFormat="1" x14ac:dyDescent="0.2">
      <c r="A1813" s="128"/>
      <c r="B1813" s="133" t="s">
        <v>195</v>
      </c>
      <c r="C1813" s="103">
        <f t="shared" si="271"/>
        <v>47</v>
      </c>
      <c r="D1813" s="342">
        <v>47</v>
      </c>
      <c r="E1813" s="87">
        <v>0</v>
      </c>
      <c r="F1813" s="103">
        <v>0</v>
      </c>
      <c r="G1813" s="103">
        <v>0</v>
      </c>
      <c r="H1813" s="103">
        <v>0</v>
      </c>
      <c r="I1813" s="103">
        <v>0</v>
      </c>
    </row>
    <row r="1814" spans="1:9" s="125" customFormat="1" x14ac:dyDescent="0.2">
      <c r="A1814" s="215" t="s">
        <v>449</v>
      </c>
      <c r="B1814" s="130" t="s">
        <v>194</v>
      </c>
      <c r="C1814" s="103">
        <f t="shared" si="271"/>
        <v>79</v>
      </c>
      <c r="D1814" s="103">
        <v>0</v>
      </c>
      <c r="E1814" s="87">
        <v>79</v>
      </c>
      <c r="F1814" s="103">
        <v>0</v>
      </c>
      <c r="G1814" s="103">
        <v>0</v>
      </c>
      <c r="H1814" s="103">
        <v>0</v>
      </c>
      <c r="I1814" s="103">
        <v>0</v>
      </c>
    </row>
    <row r="1815" spans="1:9" s="125" customFormat="1" x14ac:dyDescent="0.2">
      <c r="A1815" s="128"/>
      <c r="B1815" s="133" t="s">
        <v>195</v>
      </c>
      <c r="C1815" s="103">
        <f t="shared" si="271"/>
        <v>79</v>
      </c>
      <c r="D1815" s="103">
        <v>0</v>
      </c>
      <c r="E1815" s="87">
        <v>79</v>
      </c>
      <c r="F1815" s="103">
        <v>0</v>
      </c>
      <c r="G1815" s="103">
        <v>0</v>
      </c>
      <c r="H1815" s="103">
        <v>0</v>
      </c>
      <c r="I1815" s="103">
        <v>0</v>
      </c>
    </row>
    <row r="1816" spans="1:9" s="127" customFormat="1" x14ac:dyDescent="0.2">
      <c r="A1816" s="469" t="s">
        <v>671</v>
      </c>
      <c r="B1816" s="511" t="s">
        <v>194</v>
      </c>
      <c r="C1816" s="98">
        <f t="shared" si="271"/>
        <v>1519</v>
      </c>
      <c r="D1816" s="98">
        <v>0</v>
      </c>
      <c r="E1816" s="87">
        <v>1519</v>
      </c>
      <c r="F1816" s="98">
        <v>0</v>
      </c>
      <c r="G1816" s="98">
        <v>0</v>
      </c>
      <c r="H1816" s="98">
        <v>0</v>
      </c>
      <c r="I1816" s="98">
        <v>0</v>
      </c>
    </row>
    <row r="1817" spans="1:9" s="127" customFormat="1" x14ac:dyDescent="0.2">
      <c r="A1817" s="443"/>
      <c r="B1817" s="481" t="s">
        <v>195</v>
      </c>
      <c r="C1817" s="103">
        <f t="shared" si="271"/>
        <v>1519</v>
      </c>
      <c r="D1817" s="98">
        <v>0</v>
      </c>
      <c r="E1817" s="87">
        <v>1519</v>
      </c>
      <c r="F1817" s="98">
        <v>0</v>
      </c>
      <c r="G1817" s="98">
        <v>0</v>
      </c>
      <c r="H1817" s="98">
        <v>0</v>
      </c>
      <c r="I1817" s="98">
        <v>0</v>
      </c>
    </row>
    <row r="1818" spans="1:9" s="125" customFormat="1" x14ac:dyDescent="0.2">
      <c r="A1818" s="494" t="s">
        <v>672</v>
      </c>
      <c r="B1818" s="511" t="s">
        <v>194</v>
      </c>
      <c r="C1818" s="103">
        <f t="shared" si="271"/>
        <v>1165</v>
      </c>
      <c r="D1818" s="103">
        <v>0</v>
      </c>
      <c r="E1818" s="87">
        <v>1165</v>
      </c>
      <c r="F1818" s="103">
        <v>0</v>
      </c>
      <c r="G1818" s="103">
        <v>0</v>
      </c>
      <c r="H1818" s="103">
        <v>0</v>
      </c>
      <c r="I1818" s="103">
        <v>0</v>
      </c>
    </row>
    <row r="1819" spans="1:9" s="125" customFormat="1" x14ac:dyDescent="0.2">
      <c r="A1819" s="443"/>
      <c r="B1819" s="481" t="s">
        <v>195</v>
      </c>
      <c r="C1819" s="103">
        <f t="shared" si="271"/>
        <v>1165</v>
      </c>
      <c r="D1819" s="103">
        <v>0</v>
      </c>
      <c r="E1819" s="87">
        <v>1165</v>
      </c>
      <c r="F1819" s="103">
        <v>0</v>
      </c>
      <c r="G1819" s="103">
        <v>0</v>
      </c>
      <c r="H1819" s="103">
        <v>0</v>
      </c>
      <c r="I1819" s="103">
        <v>0</v>
      </c>
    </row>
    <row r="1820" spans="1:9" s="127" customFormat="1" x14ac:dyDescent="0.2">
      <c r="A1820" s="469" t="s">
        <v>673</v>
      </c>
      <c r="B1820" s="511" t="s">
        <v>194</v>
      </c>
      <c r="C1820" s="103">
        <f t="shared" si="271"/>
        <v>1525</v>
      </c>
      <c r="D1820" s="98">
        <v>0</v>
      </c>
      <c r="E1820" s="87">
        <v>1525</v>
      </c>
      <c r="F1820" s="98">
        <v>0</v>
      </c>
      <c r="G1820" s="98">
        <v>0</v>
      </c>
      <c r="H1820" s="98">
        <v>0</v>
      </c>
      <c r="I1820" s="98">
        <v>0</v>
      </c>
    </row>
    <row r="1821" spans="1:9" s="127" customFormat="1" x14ac:dyDescent="0.2">
      <c r="A1821" s="443"/>
      <c r="B1821" s="481" t="s">
        <v>195</v>
      </c>
      <c r="C1821" s="103">
        <f t="shared" si="271"/>
        <v>1525</v>
      </c>
      <c r="D1821" s="98">
        <v>0</v>
      </c>
      <c r="E1821" s="87">
        <v>1525</v>
      </c>
      <c r="F1821" s="98">
        <v>0</v>
      </c>
      <c r="G1821" s="98">
        <v>0</v>
      </c>
      <c r="H1821" s="98">
        <v>0</v>
      </c>
      <c r="I1821" s="98">
        <v>0</v>
      </c>
    </row>
    <row r="1822" spans="1:9" s="125" customFormat="1" x14ac:dyDescent="0.2">
      <c r="A1822" s="494" t="s">
        <v>674</v>
      </c>
      <c r="B1822" s="511" t="s">
        <v>194</v>
      </c>
      <c r="C1822" s="103">
        <f t="shared" si="271"/>
        <v>29</v>
      </c>
      <c r="D1822" s="103">
        <v>0</v>
      </c>
      <c r="E1822" s="103">
        <v>29</v>
      </c>
      <c r="F1822" s="103">
        <v>0</v>
      </c>
      <c r="G1822" s="103">
        <v>0</v>
      </c>
      <c r="H1822" s="103">
        <v>0</v>
      </c>
      <c r="I1822" s="103">
        <v>0</v>
      </c>
    </row>
    <row r="1823" spans="1:9" s="125" customFormat="1" x14ac:dyDescent="0.2">
      <c r="A1823" s="443"/>
      <c r="B1823" s="481" t="s">
        <v>195</v>
      </c>
      <c r="C1823" s="103">
        <f t="shared" si="271"/>
        <v>29</v>
      </c>
      <c r="D1823" s="103">
        <v>0</v>
      </c>
      <c r="E1823" s="103">
        <v>29</v>
      </c>
      <c r="F1823" s="103">
        <v>0</v>
      </c>
      <c r="G1823" s="103">
        <v>0</v>
      </c>
      <c r="H1823" s="103">
        <v>0</v>
      </c>
      <c r="I1823" s="103">
        <v>0</v>
      </c>
    </row>
    <row r="1824" spans="1:9" s="125" customFormat="1" x14ac:dyDescent="0.2">
      <c r="A1824" s="678" t="s">
        <v>251</v>
      </c>
      <c r="B1824" s="679"/>
      <c r="C1824" s="679"/>
      <c r="D1824" s="653"/>
      <c r="E1824" s="653"/>
      <c r="F1824" s="653"/>
      <c r="G1824" s="653"/>
      <c r="H1824" s="653"/>
      <c r="I1824" s="654"/>
    </row>
    <row r="1825" spans="1:9" s="125" customFormat="1" x14ac:dyDescent="0.2">
      <c r="A1825" s="533" t="s">
        <v>197</v>
      </c>
      <c r="B1825" s="46" t="s">
        <v>194</v>
      </c>
      <c r="C1825" s="103">
        <f t="shared" ref="C1825:I1834" si="275">C1827</f>
        <v>120</v>
      </c>
      <c r="D1825" s="103">
        <f t="shared" si="275"/>
        <v>0</v>
      </c>
      <c r="E1825" s="103">
        <f t="shared" si="275"/>
        <v>120</v>
      </c>
      <c r="F1825" s="103">
        <f t="shared" si="275"/>
        <v>0</v>
      </c>
      <c r="G1825" s="103">
        <f t="shared" si="275"/>
        <v>0</v>
      </c>
      <c r="H1825" s="103">
        <f t="shared" si="275"/>
        <v>0</v>
      </c>
      <c r="I1825" s="103">
        <f t="shared" si="275"/>
        <v>0</v>
      </c>
    </row>
    <row r="1826" spans="1:9" s="125" customFormat="1" x14ac:dyDescent="0.2">
      <c r="A1826" s="100" t="s">
        <v>222</v>
      </c>
      <c r="B1826" s="45" t="s">
        <v>195</v>
      </c>
      <c r="C1826" s="103">
        <f t="shared" si="275"/>
        <v>120</v>
      </c>
      <c r="D1826" s="103">
        <f t="shared" si="275"/>
        <v>0</v>
      </c>
      <c r="E1826" s="103">
        <f t="shared" si="275"/>
        <v>120</v>
      </c>
      <c r="F1826" s="103">
        <f t="shared" si="275"/>
        <v>0</v>
      </c>
      <c r="G1826" s="103">
        <f t="shared" si="275"/>
        <v>0</v>
      </c>
      <c r="H1826" s="103">
        <f t="shared" si="275"/>
        <v>0</v>
      </c>
      <c r="I1826" s="103">
        <f t="shared" si="275"/>
        <v>0</v>
      </c>
    </row>
    <row r="1827" spans="1:9" s="125" customFormat="1" x14ac:dyDescent="0.2">
      <c r="A1827" s="93" t="s">
        <v>209</v>
      </c>
      <c r="B1827" s="534" t="s">
        <v>194</v>
      </c>
      <c r="C1827" s="103">
        <f t="shared" si="275"/>
        <v>120</v>
      </c>
      <c r="D1827" s="103">
        <f t="shared" si="275"/>
        <v>0</v>
      </c>
      <c r="E1827" s="103">
        <f t="shared" si="275"/>
        <v>120</v>
      </c>
      <c r="F1827" s="103">
        <f t="shared" si="275"/>
        <v>0</v>
      </c>
      <c r="G1827" s="103">
        <f t="shared" si="275"/>
        <v>0</v>
      </c>
      <c r="H1827" s="103">
        <f t="shared" si="275"/>
        <v>0</v>
      </c>
      <c r="I1827" s="103">
        <f t="shared" si="275"/>
        <v>0</v>
      </c>
    </row>
    <row r="1828" spans="1:9" s="125" customFormat="1" x14ac:dyDescent="0.2">
      <c r="A1828" s="14" t="s">
        <v>225</v>
      </c>
      <c r="B1828" s="44" t="s">
        <v>195</v>
      </c>
      <c r="C1828" s="103">
        <f>C1830</f>
        <v>120</v>
      </c>
      <c r="D1828" s="103">
        <f t="shared" si="275"/>
        <v>0</v>
      </c>
      <c r="E1828" s="103">
        <f t="shared" si="275"/>
        <v>120</v>
      </c>
      <c r="F1828" s="103">
        <f t="shared" si="275"/>
        <v>0</v>
      </c>
      <c r="G1828" s="103">
        <f t="shared" si="275"/>
        <v>0</v>
      </c>
      <c r="H1828" s="103">
        <f t="shared" si="275"/>
        <v>0</v>
      </c>
      <c r="I1828" s="103">
        <f t="shared" si="275"/>
        <v>0</v>
      </c>
    </row>
    <row r="1829" spans="1:9" s="125" customFormat="1" x14ac:dyDescent="0.2">
      <c r="A1829" s="19" t="s">
        <v>257</v>
      </c>
      <c r="B1829" s="534" t="s">
        <v>194</v>
      </c>
      <c r="C1829" s="103">
        <f>C1831</f>
        <v>120</v>
      </c>
      <c r="D1829" s="103">
        <f t="shared" si="275"/>
        <v>0</v>
      </c>
      <c r="E1829" s="103">
        <f t="shared" si="275"/>
        <v>120</v>
      </c>
      <c r="F1829" s="103">
        <f t="shared" si="275"/>
        <v>0</v>
      </c>
      <c r="G1829" s="103">
        <f t="shared" si="275"/>
        <v>0</v>
      </c>
      <c r="H1829" s="103">
        <f t="shared" si="275"/>
        <v>0</v>
      </c>
      <c r="I1829" s="103">
        <f t="shared" si="275"/>
        <v>0</v>
      </c>
    </row>
    <row r="1830" spans="1:9" s="125" customFormat="1" x14ac:dyDescent="0.2">
      <c r="A1830" s="18"/>
      <c r="B1830" s="44" t="s">
        <v>195</v>
      </c>
      <c r="C1830" s="103">
        <f>C1832</f>
        <v>120</v>
      </c>
      <c r="D1830" s="103">
        <f t="shared" si="275"/>
        <v>0</v>
      </c>
      <c r="E1830" s="103">
        <f t="shared" si="275"/>
        <v>120</v>
      </c>
      <c r="F1830" s="103">
        <f t="shared" si="275"/>
        <v>0</v>
      </c>
      <c r="G1830" s="103">
        <f t="shared" si="275"/>
        <v>0</v>
      </c>
      <c r="H1830" s="103">
        <f t="shared" si="275"/>
        <v>0</v>
      </c>
      <c r="I1830" s="103">
        <f t="shared" si="275"/>
        <v>0</v>
      </c>
    </row>
    <row r="1831" spans="1:9" s="125" customFormat="1" x14ac:dyDescent="0.2">
      <c r="A1831" s="19" t="s">
        <v>230</v>
      </c>
      <c r="B1831" s="534" t="s">
        <v>194</v>
      </c>
      <c r="C1831" s="103">
        <f>C1833</f>
        <v>120</v>
      </c>
      <c r="D1831" s="103">
        <f t="shared" si="275"/>
        <v>0</v>
      </c>
      <c r="E1831" s="103">
        <f t="shared" si="275"/>
        <v>120</v>
      </c>
      <c r="F1831" s="103">
        <f t="shared" si="275"/>
        <v>0</v>
      </c>
      <c r="G1831" s="103">
        <f t="shared" si="275"/>
        <v>0</v>
      </c>
      <c r="H1831" s="103">
        <f t="shared" si="275"/>
        <v>0</v>
      </c>
      <c r="I1831" s="103">
        <f t="shared" si="275"/>
        <v>0</v>
      </c>
    </row>
    <row r="1832" spans="1:9" s="125" customFormat="1" x14ac:dyDescent="0.2">
      <c r="A1832" s="11"/>
      <c r="B1832" s="44" t="s">
        <v>195</v>
      </c>
      <c r="C1832" s="103">
        <f>C1834</f>
        <v>120</v>
      </c>
      <c r="D1832" s="103">
        <f t="shared" si="275"/>
        <v>0</v>
      </c>
      <c r="E1832" s="103">
        <f t="shared" si="275"/>
        <v>120</v>
      </c>
      <c r="F1832" s="103">
        <f t="shared" si="275"/>
        <v>0</v>
      </c>
      <c r="G1832" s="103">
        <f t="shared" si="275"/>
        <v>0</v>
      </c>
      <c r="H1832" s="103">
        <f t="shared" si="275"/>
        <v>0</v>
      </c>
      <c r="I1832" s="103">
        <f t="shared" si="275"/>
        <v>0</v>
      </c>
    </row>
    <row r="1833" spans="1:9" s="125" customFormat="1" x14ac:dyDescent="0.2">
      <c r="A1833" s="99" t="s">
        <v>226</v>
      </c>
      <c r="B1833" s="534" t="s">
        <v>194</v>
      </c>
      <c r="C1833" s="103">
        <f t="shared" ref="C1833:C1840" si="276">D1833+E1833+F1833+G1833+H1833+I1833</f>
        <v>120</v>
      </c>
      <c r="D1833" s="103">
        <f t="shared" si="275"/>
        <v>0</v>
      </c>
      <c r="E1833" s="103">
        <f t="shared" si="275"/>
        <v>120</v>
      </c>
      <c r="F1833" s="103">
        <f t="shared" si="275"/>
        <v>0</v>
      </c>
      <c r="G1833" s="103">
        <f t="shared" si="275"/>
        <v>0</v>
      </c>
      <c r="H1833" s="103">
        <f t="shared" si="275"/>
        <v>0</v>
      </c>
      <c r="I1833" s="103">
        <f t="shared" si="275"/>
        <v>0</v>
      </c>
    </row>
    <row r="1834" spans="1:9" s="125" customFormat="1" x14ac:dyDescent="0.2">
      <c r="A1834" s="11"/>
      <c r="B1834" s="44" t="s">
        <v>195</v>
      </c>
      <c r="C1834" s="103">
        <f t="shared" si="276"/>
        <v>120</v>
      </c>
      <c r="D1834" s="103">
        <f t="shared" si="275"/>
        <v>0</v>
      </c>
      <c r="E1834" s="103">
        <f t="shared" si="275"/>
        <v>120</v>
      </c>
      <c r="F1834" s="103">
        <f t="shared" si="275"/>
        <v>0</v>
      </c>
      <c r="G1834" s="103">
        <f t="shared" si="275"/>
        <v>0</v>
      </c>
      <c r="H1834" s="103">
        <f t="shared" si="275"/>
        <v>0</v>
      </c>
      <c r="I1834" s="103">
        <f t="shared" si="275"/>
        <v>0</v>
      </c>
    </row>
    <row r="1835" spans="1:9" s="125" customFormat="1" x14ac:dyDescent="0.2">
      <c r="A1835" s="535" t="s">
        <v>733</v>
      </c>
      <c r="B1835" s="203" t="s">
        <v>194</v>
      </c>
      <c r="C1835" s="103">
        <f t="shared" si="276"/>
        <v>120</v>
      </c>
      <c r="D1835" s="103">
        <f t="shared" ref="D1835:I1836" si="277">D1837+D1839</f>
        <v>0</v>
      </c>
      <c r="E1835" s="103">
        <f t="shared" si="277"/>
        <v>120</v>
      </c>
      <c r="F1835" s="103">
        <f t="shared" si="277"/>
        <v>0</v>
      </c>
      <c r="G1835" s="103">
        <f t="shared" si="277"/>
        <v>0</v>
      </c>
      <c r="H1835" s="103">
        <f t="shared" si="277"/>
        <v>0</v>
      </c>
      <c r="I1835" s="103">
        <f t="shared" si="277"/>
        <v>0</v>
      </c>
    </row>
    <row r="1836" spans="1:9" s="125" customFormat="1" x14ac:dyDescent="0.2">
      <c r="A1836" s="166"/>
      <c r="B1836" s="177" t="s">
        <v>195</v>
      </c>
      <c r="C1836" s="103">
        <f t="shared" si="276"/>
        <v>120</v>
      </c>
      <c r="D1836" s="103">
        <f t="shared" si="277"/>
        <v>0</v>
      </c>
      <c r="E1836" s="103">
        <f t="shared" si="277"/>
        <v>120</v>
      </c>
      <c r="F1836" s="103">
        <f t="shared" si="277"/>
        <v>0</v>
      </c>
      <c r="G1836" s="103">
        <f t="shared" si="277"/>
        <v>0</v>
      </c>
      <c r="H1836" s="103">
        <f t="shared" si="277"/>
        <v>0</v>
      </c>
      <c r="I1836" s="103">
        <f t="shared" si="277"/>
        <v>0</v>
      </c>
    </row>
    <row r="1837" spans="1:9" s="125" customFormat="1" x14ac:dyDescent="0.2">
      <c r="A1837" s="99" t="s">
        <v>734</v>
      </c>
      <c r="B1837" s="62" t="s">
        <v>194</v>
      </c>
      <c r="C1837" s="103">
        <f t="shared" si="276"/>
        <v>40</v>
      </c>
      <c r="D1837" s="103">
        <v>0</v>
      </c>
      <c r="E1837" s="103">
        <v>40</v>
      </c>
      <c r="F1837" s="103">
        <v>0</v>
      </c>
      <c r="G1837" s="103">
        <v>0</v>
      </c>
      <c r="H1837" s="103">
        <v>0</v>
      </c>
      <c r="I1837" s="103">
        <v>0</v>
      </c>
    </row>
    <row r="1838" spans="1:9" s="125" customFormat="1" x14ac:dyDescent="0.2">
      <c r="A1838" s="11"/>
      <c r="B1838" s="61" t="s">
        <v>195</v>
      </c>
      <c r="C1838" s="103">
        <f t="shared" si="276"/>
        <v>40</v>
      </c>
      <c r="D1838" s="103">
        <v>0</v>
      </c>
      <c r="E1838" s="103">
        <v>40</v>
      </c>
      <c r="F1838" s="103">
        <v>0</v>
      </c>
      <c r="G1838" s="103">
        <v>0</v>
      </c>
      <c r="H1838" s="103">
        <v>0</v>
      </c>
      <c r="I1838" s="103">
        <v>0</v>
      </c>
    </row>
    <row r="1839" spans="1:9" s="125" customFormat="1" x14ac:dyDescent="0.2">
      <c r="A1839" s="99" t="s">
        <v>735</v>
      </c>
      <c r="B1839" s="62" t="s">
        <v>194</v>
      </c>
      <c r="C1839" s="103">
        <f t="shared" si="276"/>
        <v>80</v>
      </c>
      <c r="D1839" s="103">
        <v>0</v>
      </c>
      <c r="E1839" s="103">
        <v>80</v>
      </c>
      <c r="F1839" s="103">
        <v>0</v>
      </c>
      <c r="G1839" s="103">
        <v>0</v>
      </c>
      <c r="H1839" s="103">
        <v>0</v>
      </c>
      <c r="I1839" s="103">
        <v>0</v>
      </c>
    </row>
    <row r="1840" spans="1:9" s="125" customFormat="1" x14ac:dyDescent="0.2">
      <c r="A1840" s="11"/>
      <c r="B1840" s="61" t="s">
        <v>195</v>
      </c>
      <c r="C1840" s="103">
        <f t="shared" si="276"/>
        <v>80</v>
      </c>
      <c r="D1840" s="103">
        <v>0</v>
      </c>
      <c r="E1840" s="103">
        <v>80</v>
      </c>
      <c r="F1840" s="103">
        <v>0</v>
      </c>
      <c r="G1840" s="103">
        <v>0</v>
      </c>
      <c r="H1840" s="103">
        <v>0</v>
      </c>
      <c r="I1840" s="103">
        <v>0</v>
      </c>
    </row>
    <row r="1841" spans="1:9" x14ac:dyDescent="0.2">
      <c r="A1841" s="669" t="s">
        <v>212</v>
      </c>
      <c r="B1841" s="670"/>
      <c r="C1841" s="670"/>
      <c r="D1841" s="670"/>
      <c r="E1841" s="670"/>
      <c r="F1841" s="670"/>
      <c r="G1841" s="670"/>
      <c r="H1841" s="670"/>
      <c r="I1841" s="671"/>
    </row>
    <row r="1842" spans="1:9" x14ac:dyDescent="0.2">
      <c r="A1842" s="648" t="s">
        <v>197</v>
      </c>
      <c r="B1842" s="649"/>
      <c r="C1842" s="649"/>
      <c r="D1842" s="649"/>
      <c r="E1842" s="649"/>
      <c r="F1842" s="649"/>
      <c r="G1842" s="649"/>
      <c r="H1842" s="649"/>
      <c r="I1842" s="650"/>
    </row>
    <row r="1843" spans="1:9" x14ac:dyDescent="0.2">
      <c r="A1843" s="7" t="s">
        <v>204</v>
      </c>
      <c r="B1843" s="8" t="s">
        <v>194</v>
      </c>
      <c r="C1843" s="58">
        <f t="shared" ref="C1843:C1860" si="278">D1843+E1843+F1843+G1843+H1843+I1843</f>
        <v>10650.197</v>
      </c>
      <c r="D1843" s="58">
        <f t="shared" ref="D1843:I1844" si="279">D1845+D1853</f>
        <v>3380.4319999999998</v>
      </c>
      <c r="E1843" s="58">
        <f t="shared" si="279"/>
        <v>4238.1900000000005</v>
      </c>
      <c r="F1843" s="58">
        <f t="shared" si="279"/>
        <v>714</v>
      </c>
      <c r="G1843" s="58">
        <f t="shared" si="279"/>
        <v>0</v>
      </c>
      <c r="H1843" s="58">
        <f t="shared" si="279"/>
        <v>0</v>
      </c>
      <c r="I1843" s="58">
        <f t="shared" si="279"/>
        <v>2317.5749999999998</v>
      </c>
    </row>
    <row r="1844" spans="1:9" ht="13.5" thickBot="1" x14ac:dyDescent="0.25">
      <c r="A1844" s="9"/>
      <c r="B1844" s="10" t="s">
        <v>195</v>
      </c>
      <c r="C1844" s="58">
        <f t="shared" si="278"/>
        <v>10650.197</v>
      </c>
      <c r="D1844" s="58">
        <f t="shared" si="279"/>
        <v>3380.4319999999998</v>
      </c>
      <c r="E1844" s="72">
        <f>E1846+E1854</f>
        <v>4238.1900000000005</v>
      </c>
      <c r="F1844" s="58">
        <f t="shared" si="279"/>
        <v>714</v>
      </c>
      <c r="G1844" s="58">
        <f t="shared" si="279"/>
        <v>0</v>
      </c>
      <c r="H1844" s="58">
        <f t="shared" si="279"/>
        <v>0</v>
      </c>
      <c r="I1844" s="58">
        <f t="shared" si="279"/>
        <v>2317.5749999999998</v>
      </c>
    </row>
    <row r="1845" spans="1:9" x14ac:dyDescent="0.2">
      <c r="A1845" s="81" t="s">
        <v>210</v>
      </c>
      <c r="B1845" s="8" t="s">
        <v>194</v>
      </c>
      <c r="C1845" s="58">
        <f t="shared" si="278"/>
        <v>6701.5590000000011</v>
      </c>
      <c r="D1845" s="58">
        <f>D1847</f>
        <v>2200.0540000000001</v>
      </c>
      <c r="E1845" s="58">
        <f>E1847</f>
        <v>2748.69</v>
      </c>
      <c r="F1845" s="58">
        <f t="shared" ref="E1845:I1850" si="280">F1847</f>
        <v>714</v>
      </c>
      <c r="G1845" s="58">
        <f t="shared" si="280"/>
        <v>0</v>
      </c>
      <c r="H1845" s="58">
        <f t="shared" si="280"/>
        <v>0</v>
      </c>
      <c r="I1845" s="58">
        <f t="shared" si="280"/>
        <v>1038.8150000000001</v>
      </c>
    </row>
    <row r="1846" spans="1:9" x14ac:dyDescent="0.2">
      <c r="A1846" s="11" t="s">
        <v>201</v>
      </c>
      <c r="B1846" s="227" t="s">
        <v>195</v>
      </c>
      <c r="C1846" s="58">
        <f t="shared" si="278"/>
        <v>6701.5590000000011</v>
      </c>
      <c r="D1846" s="58">
        <f>D1848</f>
        <v>2200.0540000000001</v>
      </c>
      <c r="E1846" s="58">
        <f>E1848</f>
        <v>2748.69</v>
      </c>
      <c r="F1846" s="58">
        <f t="shared" si="280"/>
        <v>714</v>
      </c>
      <c r="G1846" s="58">
        <f t="shared" si="280"/>
        <v>0</v>
      </c>
      <c r="H1846" s="58">
        <f t="shared" si="280"/>
        <v>0</v>
      </c>
      <c r="I1846" s="58">
        <f t="shared" si="280"/>
        <v>1038.8150000000001</v>
      </c>
    </row>
    <row r="1847" spans="1:9" x14ac:dyDescent="0.2">
      <c r="A1847" s="21" t="s">
        <v>257</v>
      </c>
      <c r="B1847" s="8" t="s">
        <v>194</v>
      </c>
      <c r="C1847" s="58">
        <f t="shared" si="278"/>
        <v>6701.5590000000011</v>
      </c>
      <c r="D1847" s="58">
        <f>D1849</f>
        <v>2200.0540000000001</v>
      </c>
      <c r="E1847" s="58">
        <f t="shared" si="280"/>
        <v>2748.69</v>
      </c>
      <c r="F1847" s="58">
        <f t="shared" si="280"/>
        <v>714</v>
      </c>
      <c r="G1847" s="58">
        <f t="shared" si="280"/>
        <v>0</v>
      </c>
      <c r="H1847" s="58">
        <f t="shared" si="280"/>
        <v>0</v>
      </c>
      <c r="I1847" s="58">
        <f t="shared" si="280"/>
        <v>1038.8150000000001</v>
      </c>
    </row>
    <row r="1848" spans="1:9" x14ac:dyDescent="0.2">
      <c r="A1848" s="18"/>
      <c r="B1848" s="227" t="s">
        <v>195</v>
      </c>
      <c r="C1848" s="58">
        <f t="shared" si="278"/>
        <v>6701.5590000000011</v>
      </c>
      <c r="D1848" s="58">
        <f>D1850</f>
        <v>2200.0540000000001</v>
      </c>
      <c r="E1848" s="58">
        <f>E1850</f>
        <v>2748.69</v>
      </c>
      <c r="F1848" s="58">
        <f t="shared" si="280"/>
        <v>714</v>
      </c>
      <c r="G1848" s="58">
        <f t="shared" si="280"/>
        <v>0</v>
      </c>
      <c r="H1848" s="58">
        <f t="shared" si="280"/>
        <v>0</v>
      </c>
      <c r="I1848" s="58">
        <f t="shared" si="280"/>
        <v>1038.8150000000001</v>
      </c>
    </row>
    <row r="1849" spans="1:9" x14ac:dyDescent="0.2">
      <c r="A1849" s="20" t="s">
        <v>236</v>
      </c>
      <c r="B1849" s="8" t="s">
        <v>194</v>
      </c>
      <c r="C1849" s="58">
        <f t="shared" si="278"/>
        <v>6701.5590000000011</v>
      </c>
      <c r="D1849" s="58">
        <f>D1851</f>
        <v>2200.0540000000001</v>
      </c>
      <c r="E1849" s="58">
        <f>E1851</f>
        <v>2748.69</v>
      </c>
      <c r="F1849" s="58">
        <f t="shared" si="280"/>
        <v>714</v>
      </c>
      <c r="G1849" s="58">
        <f t="shared" si="280"/>
        <v>0</v>
      </c>
      <c r="H1849" s="58">
        <f t="shared" si="280"/>
        <v>0</v>
      </c>
      <c r="I1849" s="58">
        <f t="shared" si="280"/>
        <v>1038.8150000000001</v>
      </c>
    </row>
    <row r="1850" spans="1:9" x14ac:dyDescent="0.2">
      <c r="A1850" s="11"/>
      <c r="B1850" s="227" t="s">
        <v>195</v>
      </c>
      <c r="C1850" s="58">
        <f t="shared" si="278"/>
        <v>6701.5590000000011</v>
      </c>
      <c r="D1850" s="58">
        <f>D1852</f>
        <v>2200.0540000000001</v>
      </c>
      <c r="E1850" s="58">
        <f>E1852</f>
        <v>2748.69</v>
      </c>
      <c r="F1850" s="58">
        <f t="shared" si="280"/>
        <v>714</v>
      </c>
      <c r="G1850" s="58">
        <f t="shared" si="280"/>
        <v>0</v>
      </c>
      <c r="H1850" s="58">
        <f t="shared" si="280"/>
        <v>0</v>
      </c>
      <c r="I1850" s="58">
        <f t="shared" si="280"/>
        <v>1038.8150000000001</v>
      </c>
    </row>
    <row r="1851" spans="1:9" x14ac:dyDescent="0.2">
      <c r="A1851" s="13" t="s">
        <v>227</v>
      </c>
      <c r="B1851" s="8" t="s">
        <v>194</v>
      </c>
      <c r="C1851" s="58">
        <f t="shared" si="278"/>
        <v>6701.5590000000011</v>
      </c>
      <c r="D1851" s="58">
        <f t="shared" ref="D1851:I1852" si="281">D2187+D1870+D2106+D1911</f>
        <v>2200.0540000000001</v>
      </c>
      <c r="E1851" s="58">
        <f t="shared" si="281"/>
        <v>2748.69</v>
      </c>
      <c r="F1851" s="58">
        <f t="shared" si="281"/>
        <v>714</v>
      </c>
      <c r="G1851" s="58">
        <f t="shared" si="281"/>
        <v>0</v>
      </c>
      <c r="H1851" s="58">
        <f t="shared" si="281"/>
        <v>0</v>
      </c>
      <c r="I1851" s="58">
        <f t="shared" si="281"/>
        <v>1038.8150000000001</v>
      </c>
    </row>
    <row r="1852" spans="1:9" x14ac:dyDescent="0.2">
      <c r="A1852" s="11"/>
      <c r="B1852" s="227" t="s">
        <v>195</v>
      </c>
      <c r="C1852" s="58">
        <f t="shared" si="278"/>
        <v>6701.5590000000011</v>
      </c>
      <c r="D1852" s="58">
        <f t="shared" si="281"/>
        <v>2200.0540000000001</v>
      </c>
      <c r="E1852" s="58">
        <f t="shared" si="281"/>
        <v>2748.69</v>
      </c>
      <c r="F1852" s="58">
        <f t="shared" si="281"/>
        <v>714</v>
      </c>
      <c r="G1852" s="58">
        <f t="shared" si="281"/>
        <v>0</v>
      </c>
      <c r="H1852" s="58">
        <f t="shared" si="281"/>
        <v>0</v>
      </c>
      <c r="I1852" s="58">
        <f t="shared" si="281"/>
        <v>1038.8150000000001</v>
      </c>
    </row>
    <row r="1853" spans="1:9" x14ac:dyDescent="0.2">
      <c r="A1853" s="96" t="s">
        <v>209</v>
      </c>
      <c r="B1853" s="46" t="s">
        <v>194</v>
      </c>
      <c r="C1853" s="58">
        <f t="shared" si="278"/>
        <v>3948.6379999999999</v>
      </c>
      <c r="D1853" s="58">
        <f t="shared" ref="D1853:I1858" si="282">D1855</f>
        <v>1180.3779999999999</v>
      </c>
      <c r="E1853" s="58">
        <f t="shared" si="282"/>
        <v>1489.5</v>
      </c>
      <c r="F1853" s="58">
        <f t="shared" si="282"/>
        <v>0</v>
      </c>
      <c r="G1853" s="58">
        <f t="shared" si="282"/>
        <v>0</v>
      </c>
      <c r="H1853" s="58">
        <f t="shared" si="282"/>
        <v>0</v>
      </c>
      <c r="I1853" s="58">
        <f t="shared" si="282"/>
        <v>1278.76</v>
      </c>
    </row>
    <row r="1854" spans="1:9" x14ac:dyDescent="0.2">
      <c r="A1854" s="42" t="s">
        <v>225</v>
      </c>
      <c r="B1854" s="45" t="s">
        <v>195</v>
      </c>
      <c r="C1854" s="58">
        <f t="shared" si="278"/>
        <v>3948.6379999999999</v>
      </c>
      <c r="D1854" s="58">
        <f t="shared" si="282"/>
        <v>1180.3779999999999</v>
      </c>
      <c r="E1854" s="58">
        <f t="shared" si="282"/>
        <v>1489.5</v>
      </c>
      <c r="F1854" s="58">
        <f t="shared" si="282"/>
        <v>0</v>
      </c>
      <c r="G1854" s="58">
        <f t="shared" si="282"/>
        <v>0</v>
      </c>
      <c r="H1854" s="58">
        <f t="shared" si="282"/>
        <v>0</v>
      </c>
      <c r="I1854" s="58">
        <f t="shared" si="282"/>
        <v>1278.76</v>
      </c>
    </row>
    <row r="1855" spans="1:9" x14ac:dyDescent="0.2">
      <c r="A1855" s="21" t="s">
        <v>257</v>
      </c>
      <c r="B1855" s="8" t="s">
        <v>194</v>
      </c>
      <c r="C1855" s="58">
        <f t="shared" si="278"/>
        <v>3948.6379999999999</v>
      </c>
      <c r="D1855" s="58">
        <f t="shared" si="282"/>
        <v>1180.3779999999999</v>
      </c>
      <c r="E1855" s="58">
        <f t="shared" si="282"/>
        <v>1489.5</v>
      </c>
      <c r="F1855" s="58">
        <f t="shared" si="282"/>
        <v>0</v>
      </c>
      <c r="G1855" s="58">
        <f t="shared" si="282"/>
        <v>0</v>
      </c>
      <c r="H1855" s="58">
        <f t="shared" si="282"/>
        <v>0</v>
      </c>
      <c r="I1855" s="58">
        <f t="shared" si="282"/>
        <v>1278.76</v>
      </c>
    </row>
    <row r="1856" spans="1:9" x14ac:dyDescent="0.2">
      <c r="A1856" s="18"/>
      <c r="B1856" s="227" t="s">
        <v>195</v>
      </c>
      <c r="C1856" s="58">
        <f t="shared" si="278"/>
        <v>3948.6379999999999</v>
      </c>
      <c r="D1856" s="58">
        <f t="shared" si="282"/>
        <v>1180.3779999999999</v>
      </c>
      <c r="E1856" s="58">
        <f t="shared" si="282"/>
        <v>1489.5</v>
      </c>
      <c r="F1856" s="58">
        <f t="shared" si="282"/>
        <v>0</v>
      </c>
      <c r="G1856" s="58">
        <f t="shared" si="282"/>
        <v>0</v>
      </c>
      <c r="H1856" s="58">
        <f t="shared" si="282"/>
        <v>0</v>
      </c>
      <c r="I1856" s="58">
        <f t="shared" si="282"/>
        <v>1278.76</v>
      </c>
    </row>
    <row r="1857" spans="1:9" x14ac:dyDescent="0.2">
      <c r="A1857" s="57" t="s">
        <v>236</v>
      </c>
      <c r="B1857" s="46" t="s">
        <v>194</v>
      </c>
      <c r="C1857" s="58">
        <f t="shared" si="278"/>
        <v>3948.6379999999999</v>
      </c>
      <c r="D1857" s="58">
        <f t="shared" si="282"/>
        <v>1180.3779999999999</v>
      </c>
      <c r="E1857" s="58">
        <f t="shared" si="282"/>
        <v>1489.5</v>
      </c>
      <c r="F1857" s="58">
        <f t="shared" si="282"/>
        <v>0</v>
      </c>
      <c r="G1857" s="58">
        <f t="shared" si="282"/>
        <v>0</v>
      </c>
      <c r="H1857" s="58">
        <f t="shared" si="282"/>
        <v>0</v>
      </c>
      <c r="I1857" s="58">
        <f t="shared" si="282"/>
        <v>1278.76</v>
      </c>
    </row>
    <row r="1858" spans="1:9" x14ac:dyDescent="0.2">
      <c r="A1858" s="43"/>
      <c r="B1858" s="45" t="s">
        <v>195</v>
      </c>
      <c r="C1858" s="58">
        <f t="shared" si="278"/>
        <v>3948.6379999999999</v>
      </c>
      <c r="D1858" s="58">
        <f t="shared" si="282"/>
        <v>1180.3779999999999</v>
      </c>
      <c r="E1858" s="58">
        <f>E1860</f>
        <v>1489.5</v>
      </c>
      <c r="F1858" s="58">
        <f t="shared" si="282"/>
        <v>0</v>
      </c>
      <c r="G1858" s="58">
        <f t="shared" si="282"/>
        <v>0</v>
      </c>
      <c r="H1858" s="58">
        <f t="shared" si="282"/>
        <v>0</v>
      </c>
      <c r="I1858" s="58">
        <f t="shared" si="282"/>
        <v>1278.76</v>
      </c>
    </row>
    <row r="1859" spans="1:9" x14ac:dyDescent="0.2">
      <c r="A1859" s="15" t="s">
        <v>227</v>
      </c>
      <c r="B1859" s="46" t="s">
        <v>194</v>
      </c>
      <c r="C1859" s="58">
        <f t="shared" si="278"/>
        <v>3948.6379999999999</v>
      </c>
      <c r="D1859" s="58">
        <f t="shared" ref="D1859:I1860" si="283">D1926+D2065+D2166</f>
        <v>1180.3779999999999</v>
      </c>
      <c r="E1859" s="58">
        <f t="shared" si="283"/>
        <v>1489.5</v>
      </c>
      <c r="F1859" s="58">
        <f t="shared" si="283"/>
        <v>0</v>
      </c>
      <c r="G1859" s="58">
        <f t="shared" si="283"/>
        <v>0</v>
      </c>
      <c r="H1859" s="58">
        <f t="shared" si="283"/>
        <v>0</v>
      </c>
      <c r="I1859" s="58">
        <f t="shared" si="283"/>
        <v>1278.76</v>
      </c>
    </row>
    <row r="1860" spans="1:9" x14ac:dyDescent="0.2">
      <c r="A1860" s="14"/>
      <c r="B1860" s="45" t="s">
        <v>195</v>
      </c>
      <c r="C1860" s="58">
        <f t="shared" si="278"/>
        <v>3948.6379999999999</v>
      </c>
      <c r="D1860" s="58">
        <f t="shared" si="283"/>
        <v>1180.3779999999999</v>
      </c>
      <c r="E1860" s="58">
        <f t="shared" si="283"/>
        <v>1489.5</v>
      </c>
      <c r="F1860" s="58">
        <f t="shared" si="283"/>
        <v>0</v>
      </c>
      <c r="G1860" s="58">
        <f t="shared" si="283"/>
        <v>0</v>
      </c>
      <c r="H1860" s="58">
        <f t="shared" si="283"/>
        <v>0</v>
      </c>
      <c r="I1860" s="58">
        <f t="shared" si="283"/>
        <v>1278.76</v>
      </c>
    </row>
    <row r="1861" spans="1:9" x14ac:dyDescent="0.2">
      <c r="A1861" s="651" t="s">
        <v>246</v>
      </c>
      <c r="B1861" s="652"/>
      <c r="C1861" s="652"/>
      <c r="D1861" s="652"/>
      <c r="E1861" s="652"/>
      <c r="F1861" s="652"/>
      <c r="G1861" s="652"/>
      <c r="H1861" s="652"/>
      <c r="I1861" s="680"/>
    </row>
    <row r="1862" spans="1:9" s="125" customFormat="1" x14ac:dyDescent="0.2">
      <c r="A1862" s="137" t="s">
        <v>197</v>
      </c>
      <c r="B1862" s="231" t="s">
        <v>194</v>
      </c>
      <c r="C1862" s="103">
        <f t="shared" ref="C1862:C1879" si="284">D1862+E1862+F1862+G1862+H1862+I1862</f>
        <v>2884.8</v>
      </c>
      <c r="D1862" s="103">
        <f t="shared" ref="D1862:I1867" si="285">D1864</f>
        <v>815.33999999999992</v>
      </c>
      <c r="E1862" s="103">
        <f t="shared" si="285"/>
        <v>1324.5</v>
      </c>
      <c r="F1862" s="103">
        <f t="shared" si="285"/>
        <v>714</v>
      </c>
      <c r="G1862" s="103">
        <f t="shared" si="285"/>
        <v>0</v>
      </c>
      <c r="H1862" s="103">
        <f t="shared" si="285"/>
        <v>0</v>
      </c>
      <c r="I1862" s="103">
        <f t="shared" si="285"/>
        <v>30.96</v>
      </c>
    </row>
    <row r="1863" spans="1:9" s="125" customFormat="1" x14ac:dyDescent="0.2">
      <c r="A1863" s="135" t="s">
        <v>222</v>
      </c>
      <c r="B1863" s="232" t="s">
        <v>195</v>
      </c>
      <c r="C1863" s="103">
        <f t="shared" si="284"/>
        <v>2884.8</v>
      </c>
      <c r="D1863" s="103">
        <f t="shared" si="285"/>
        <v>815.33999999999992</v>
      </c>
      <c r="E1863" s="98">
        <f t="shared" si="285"/>
        <v>1324.5</v>
      </c>
      <c r="F1863" s="103">
        <f t="shared" si="285"/>
        <v>714</v>
      </c>
      <c r="G1863" s="103">
        <f t="shared" si="285"/>
        <v>0</v>
      </c>
      <c r="H1863" s="103">
        <f t="shared" si="285"/>
        <v>0</v>
      </c>
      <c r="I1863" s="103">
        <f t="shared" si="285"/>
        <v>30.96</v>
      </c>
    </row>
    <row r="1864" spans="1:9" s="125" customFormat="1" x14ac:dyDescent="0.2">
      <c r="A1864" s="154" t="s">
        <v>210</v>
      </c>
      <c r="B1864" s="111" t="s">
        <v>194</v>
      </c>
      <c r="C1864" s="103">
        <f t="shared" si="284"/>
        <v>2884.8</v>
      </c>
      <c r="D1864" s="103">
        <f>D1866</f>
        <v>815.33999999999992</v>
      </c>
      <c r="E1864" s="103">
        <f t="shared" si="285"/>
        <v>1324.5</v>
      </c>
      <c r="F1864" s="103">
        <f t="shared" si="285"/>
        <v>714</v>
      </c>
      <c r="G1864" s="103">
        <f t="shared" si="285"/>
        <v>0</v>
      </c>
      <c r="H1864" s="103">
        <f t="shared" si="285"/>
        <v>0</v>
      </c>
      <c r="I1864" s="103">
        <f t="shared" si="285"/>
        <v>30.96</v>
      </c>
    </row>
    <row r="1865" spans="1:9" s="125" customFormat="1" x14ac:dyDescent="0.2">
      <c r="A1865" s="128" t="s">
        <v>201</v>
      </c>
      <c r="B1865" s="232" t="s">
        <v>195</v>
      </c>
      <c r="C1865" s="103">
        <f t="shared" si="284"/>
        <v>2884.8</v>
      </c>
      <c r="D1865" s="103">
        <f>D1867</f>
        <v>815.33999999999992</v>
      </c>
      <c r="E1865" s="103">
        <f t="shared" si="285"/>
        <v>1324.5</v>
      </c>
      <c r="F1865" s="103">
        <f t="shared" si="285"/>
        <v>714</v>
      </c>
      <c r="G1865" s="103">
        <f t="shared" si="285"/>
        <v>0</v>
      </c>
      <c r="H1865" s="103">
        <f t="shared" si="285"/>
        <v>0</v>
      </c>
      <c r="I1865" s="103">
        <f t="shared" si="285"/>
        <v>30.96</v>
      </c>
    </row>
    <row r="1866" spans="1:9" s="125" customFormat="1" x14ac:dyDescent="0.2">
      <c r="A1866" s="110" t="s">
        <v>257</v>
      </c>
      <c r="B1866" s="111" t="s">
        <v>194</v>
      </c>
      <c r="C1866" s="103">
        <f t="shared" si="284"/>
        <v>2884.8</v>
      </c>
      <c r="D1866" s="103">
        <f>D1868</f>
        <v>815.33999999999992</v>
      </c>
      <c r="E1866" s="103">
        <f t="shared" si="285"/>
        <v>1324.5</v>
      </c>
      <c r="F1866" s="103">
        <f t="shared" si="285"/>
        <v>714</v>
      </c>
      <c r="G1866" s="103">
        <f t="shared" si="285"/>
        <v>0</v>
      </c>
      <c r="H1866" s="103">
        <f t="shared" si="285"/>
        <v>0</v>
      </c>
      <c r="I1866" s="103">
        <f t="shared" si="285"/>
        <v>30.96</v>
      </c>
    </row>
    <row r="1867" spans="1:9" s="125" customFormat="1" x14ac:dyDescent="0.2">
      <c r="A1867" s="112"/>
      <c r="B1867" s="232" t="s">
        <v>195</v>
      </c>
      <c r="C1867" s="103">
        <f t="shared" si="284"/>
        <v>2884.8</v>
      </c>
      <c r="D1867" s="103">
        <f>D1869</f>
        <v>815.33999999999992</v>
      </c>
      <c r="E1867" s="103">
        <f t="shared" si="285"/>
        <v>1324.5</v>
      </c>
      <c r="F1867" s="103">
        <f t="shared" si="285"/>
        <v>714</v>
      </c>
      <c r="G1867" s="103">
        <f t="shared" si="285"/>
        <v>0</v>
      </c>
      <c r="H1867" s="103">
        <f t="shared" si="285"/>
        <v>0</v>
      </c>
      <c r="I1867" s="103">
        <f t="shared" si="285"/>
        <v>30.96</v>
      </c>
    </row>
    <row r="1868" spans="1:9" s="125" customFormat="1" x14ac:dyDescent="0.2">
      <c r="A1868" s="179" t="s">
        <v>236</v>
      </c>
      <c r="B1868" s="111" t="s">
        <v>194</v>
      </c>
      <c r="C1868" s="103">
        <f t="shared" si="284"/>
        <v>2884.8</v>
      </c>
      <c r="D1868" s="103">
        <f t="shared" ref="D1868:I1869" si="286">D1870</f>
        <v>815.33999999999992</v>
      </c>
      <c r="E1868" s="103">
        <f t="shared" si="286"/>
        <v>1324.5</v>
      </c>
      <c r="F1868" s="103">
        <f t="shared" si="286"/>
        <v>714</v>
      </c>
      <c r="G1868" s="103">
        <f t="shared" si="286"/>
        <v>0</v>
      </c>
      <c r="H1868" s="103">
        <f t="shared" si="286"/>
        <v>0</v>
      </c>
      <c r="I1868" s="103">
        <f t="shared" si="286"/>
        <v>30.96</v>
      </c>
    </row>
    <row r="1869" spans="1:9" s="125" customFormat="1" x14ac:dyDescent="0.2">
      <c r="A1869" s="128"/>
      <c r="B1869" s="232" t="s">
        <v>195</v>
      </c>
      <c r="C1869" s="103">
        <f t="shared" si="284"/>
        <v>2884.8</v>
      </c>
      <c r="D1869" s="103">
        <f t="shared" si="286"/>
        <v>815.33999999999992</v>
      </c>
      <c r="E1869" s="103">
        <f t="shared" si="286"/>
        <v>1324.5</v>
      </c>
      <c r="F1869" s="103">
        <f t="shared" si="286"/>
        <v>714</v>
      </c>
      <c r="G1869" s="103">
        <f t="shared" si="286"/>
        <v>0</v>
      </c>
      <c r="H1869" s="103">
        <f t="shared" si="286"/>
        <v>0</v>
      </c>
      <c r="I1869" s="103">
        <f t="shared" si="286"/>
        <v>30.96</v>
      </c>
    </row>
    <row r="1870" spans="1:9" s="161" customFormat="1" x14ac:dyDescent="0.2">
      <c r="A1870" s="168" t="s">
        <v>227</v>
      </c>
      <c r="B1870" s="184" t="s">
        <v>194</v>
      </c>
      <c r="C1870" s="160">
        <f t="shared" si="284"/>
        <v>2884.8</v>
      </c>
      <c r="D1870" s="160">
        <f>D1872+D1874+D1876+D1878+D1880+D1882+D1884+D1886+D1888+D1890+D1892+D1894+D1896+D1898+D1900+D1902</f>
        <v>815.33999999999992</v>
      </c>
      <c r="E1870" s="160">
        <f t="shared" ref="E1870:I1871" si="287">E1872+E1874+E1876+E1878+E1880+E1882+E1884+E1886+E1888+E1890+E1892+E1894+E1896+E1898+E1900+E1902</f>
        <v>1324.5</v>
      </c>
      <c r="F1870" s="160">
        <f t="shared" si="287"/>
        <v>714</v>
      </c>
      <c r="G1870" s="160">
        <f t="shared" si="287"/>
        <v>0</v>
      </c>
      <c r="H1870" s="160">
        <f t="shared" si="287"/>
        <v>0</v>
      </c>
      <c r="I1870" s="160">
        <f t="shared" si="287"/>
        <v>30.96</v>
      </c>
    </row>
    <row r="1871" spans="1:9" s="161" customFormat="1" x14ac:dyDescent="0.2">
      <c r="A1871" s="169"/>
      <c r="B1871" s="162" t="s">
        <v>195</v>
      </c>
      <c r="C1871" s="160">
        <f>D1871+E1871+F1871+G1871+H1871+I1871</f>
        <v>2884.8</v>
      </c>
      <c r="D1871" s="160">
        <f>D1873+D1875+D1877+D1879+D1881+D1883+D1885+D1887+D1889+D1891+D1893+D1895+D1897+D1899+D1901+D1903</f>
        <v>815.33999999999992</v>
      </c>
      <c r="E1871" s="160">
        <f t="shared" si="287"/>
        <v>1324.5</v>
      </c>
      <c r="F1871" s="160">
        <f t="shared" si="287"/>
        <v>714</v>
      </c>
      <c r="G1871" s="160">
        <f t="shared" si="287"/>
        <v>0</v>
      </c>
      <c r="H1871" s="160">
        <f t="shared" si="287"/>
        <v>0</v>
      </c>
      <c r="I1871" s="160">
        <f t="shared" si="287"/>
        <v>30.96</v>
      </c>
    </row>
    <row r="1872" spans="1:9" s="124" customFormat="1" ht="25.5" x14ac:dyDescent="0.2">
      <c r="A1872" s="252" t="s">
        <v>313</v>
      </c>
      <c r="B1872" s="253" t="s">
        <v>194</v>
      </c>
      <c r="C1872" s="238">
        <f t="shared" si="284"/>
        <v>81</v>
      </c>
      <c r="D1872" s="238">
        <v>81</v>
      </c>
      <c r="E1872" s="238">
        <v>0</v>
      </c>
      <c r="F1872" s="238">
        <v>0</v>
      </c>
      <c r="G1872" s="238">
        <v>0</v>
      </c>
      <c r="H1872" s="238">
        <v>0</v>
      </c>
      <c r="I1872" s="238">
        <v>0</v>
      </c>
    </row>
    <row r="1873" spans="1:9" s="124" customFormat="1" x14ac:dyDescent="0.2">
      <c r="A1873" s="254"/>
      <c r="B1873" s="255" t="s">
        <v>195</v>
      </c>
      <c r="C1873" s="238">
        <f t="shared" si="284"/>
        <v>81</v>
      </c>
      <c r="D1873" s="238">
        <v>81</v>
      </c>
      <c r="E1873" s="238">
        <v>0</v>
      </c>
      <c r="F1873" s="238">
        <v>0</v>
      </c>
      <c r="G1873" s="238">
        <v>0</v>
      </c>
      <c r="H1873" s="238">
        <v>0</v>
      </c>
      <c r="I1873" s="238">
        <v>0</v>
      </c>
    </row>
    <row r="1874" spans="1:9" s="124" customFormat="1" ht="25.5" x14ac:dyDescent="0.2">
      <c r="A1874" s="252" t="s">
        <v>314</v>
      </c>
      <c r="B1874" s="253" t="s">
        <v>194</v>
      </c>
      <c r="C1874" s="238">
        <f t="shared" si="284"/>
        <v>12</v>
      </c>
      <c r="D1874" s="238">
        <v>12</v>
      </c>
      <c r="E1874" s="238">
        <v>0</v>
      </c>
      <c r="F1874" s="238">
        <v>0</v>
      </c>
      <c r="G1874" s="238">
        <v>0</v>
      </c>
      <c r="H1874" s="238">
        <v>0</v>
      </c>
      <c r="I1874" s="238">
        <v>0</v>
      </c>
    </row>
    <row r="1875" spans="1:9" s="124" customFormat="1" x14ac:dyDescent="0.2">
      <c r="A1875" s="254"/>
      <c r="B1875" s="255" t="s">
        <v>195</v>
      </c>
      <c r="C1875" s="238">
        <f t="shared" si="284"/>
        <v>12</v>
      </c>
      <c r="D1875" s="238">
        <v>12</v>
      </c>
      <c r="E1875" s="238">
        <v>0</v>
      </c>
      <c r="F1875" s="238">
        <v>0</v>
      </c>
      <c r="G1875" s="238">
        <v>0</v>
      </c>
      <c r="H1875" s="238">
        <v>0</v>
      </c>
      <c r="I1875" s="238">
        <v>0</v>
      </c>
    </row>
    <row r="1876" spans="1:9" s="344" customFormat="1" ht="25.5" x14ac:dyDescent="0.2">
      <c r="A1876" s="597" t="s">
        <v>317</v>
      </c>
      <c r="B1876" s="341" t="s">
        <v>194</v>
      </c>
      <c r="C1876" s="342">
        <f t="shared" si="284"/>
        <v>142.80000000000001</v>
      </c>
      <c r="D1876" s="342">
        <f>D1877</f>
        <v>142.80000000000001</v>
      </c>
      <c r="E1876" s="342">
        <v>0</v>
      </c>
      <c r="F1876" s="342">
        <v>0</v>
      </c>
      <c r="G1876" s="342">
        <v>0</v>
      </c>
      <c r="H1876" s="342">
        <v>0</v>
      </c>
      <c r="I1876" s="342">
        <v>0</v>
      </c>
    </row>
    <row r="1877" spans="1:9" s="125" customFormat="1" x14ac:dyDescent="0.2">
      <c r="A1877" s="128"/>
      <c r="B1877" s="232" t="s">
        <v>195</v>
      </c>
      <c r="C1877" s="103">
        <f t="shared" si="284"/>
        <v>142.80000000000001</v>
      </c>
      <c r="D1877" s="103">
        <v>142.80000000000001</v>
      </c>
      <c r="E1877" s="103">
        <v>0</v>
      </c>
      <c r="F1877" s="103">
        <v>0</v>
      </c>
      <c r="G1877" s="103">
        <v>0</v>
      </c>
      <c r="H1877" s="103">
        <v>0</v>
      </c>
      <c r="I1877" s="103">
        <v>0</v>
      </c>
    </row>
    <row r="1878" spans="1:9" s="344" customFormat="1" ht="25.5" x14ac:dyDescent="0.2">
      <c r="A1878" s="597" t="s">
        <v>352</v>
      </c>
      <c r="B1878" s="341" t="s">
        <v>194</v>
      </c>
      <c r="C1878" s="342">
        <f t="shared" si="284"/>
        <v>130</v>
      </c>
      <c r="D1878" s="342">
        <v>130</v>
      </c>
      <c r="E1878" s="342">
        <v>0</v>
      </c>
      <c r="F1878" s="342">
        <v>0</v>
      </c>
      <c r="G1878" s="342">
        <v>0</v>
      </c>
      <c r="H1878" s="342">
        <v>0</v>
      </c>
      <c r="I1878" s="342">
        <v>0</v>
      </c>
    </row>
    <row r="1879" spans="1:9" s="125" customFormat="1" x14ac:dyDescent="0.2">
      <c r="A1879" s="128"/>
      <c r="B1879" s="232" t="s">
        <v>195</v>
      </c>
      <c r="C1879" s="103">
        <f t="shared" si="284"/>
        <v>130</v>
      </c>
      <c r="D1879" s="103">
        <v>130</v>
      </c>
      <c r="E1879" s="103">
        <v>0</v>
      </c>
      <c r="F1879" s="103">
        <v>0</v>
      </c>
      <c r="G1879" s="103">
        <v>0</v>
      </c>
      <c r="H1879" s="103">
        <v>0</v>
      </c>
      <c r="I1879" s="103">
        <v>0</v>
      </c>
    </row>
    <row r="1880" spans="1:9" s="338" customFormat="1" ht="51" customHeight="1" x14ac:dyDescent="0.2">
      <c r="A1880" s="598" t="s">
        <v>6</v>
      </c>
      <c r="B1880" s="346" t="s">
        <v>194</v>
      </c>
      <c r="C1880" s="337">
        <f>C1881</f>
        <v>42</v>
      </c>
      <c r="D1880" s="337">
        <v>42</v>
      </c>
      <c r="E1880" s="347">
        <v>0</v>
      </c>
      <c r="F1880" s="337">
        <v>0</v>
      </c>
      <c r="G1880" s="337">
        <v>0</v>
      </c>
      <c r="H1880" s="337">
        <v>0</v>
      </c>
      <c r="I1880" s="337">
        <f>I1881</f>
        <v>0</v>
      </c>
    </row>
    <row r="1881" spans="1:9" s="125" customFormat="1" x14ac:dyDescent="0.2">
      <c r="A1881" s="112"/>
      <c r="B1881" s="106" t="s">
        <v>195</v>
      </c>
      <c r="C1881" s="103">
        <f>D1881+E1881+F1881+G1881+H1881+I1881</f>
        <v>42</v>
      </c>
      <c r="D1881" s="337">
        <v>42</v>
      </c>
      <c r="E1881" s="58">
        <v>0</v>
      </c>
      <c r="F1881" s="103">
        <v>0</v>
      </c>
      <c r="G1881" s="103">
        <v>0</v>
      </c>
      <c r="H1881" s="103">
        <v>0</v>
      </c>
      <c r="I1881" s="337">
        <v>0</v>
      </c>
    </row>
    <row r="1882" spans="1:9" s="338" customFormat="1" x14ac:dyDescent="0.2">
      <c r="A1882" s="672" t="s">
        <v>5</v>
      </c>
      <c r="B1882" s="346" t="s">
        <v>194</v>
      </c>
      <c r="C1882" s="337">
        <f>C1883</f>
        <v>59</v>
      </c>
      <c r="D1882" s="337">
        <v>59</v>
      </c>
      <c r="E1882" s="347">
        <v>0</v>
      </c>
      <c r="F1882" s="337">
        <v>0</v>
      </c>
      <c r="G1882" s="337">
        <v>0</v>
      </c>
      <c r="H1882" s="337">
        <v>0</v>
      </c>
      <c r="I1882" s="337">
        <v>0</v>
      </c>
    </row>
    <row r="1883" spans="1:9" s="338" customFormat="1" ht="41.25" customHeight="1" x14ac:dyDescent="0.2">
      <c r="A1883" s="681"/>
      <c r="B1883" s="368" t="s">
        <v>195</v>
      </c>
      <c r="C1883" s="337">
        <f>D1883+E1883+F1883+G1883+H1883+I1883</f>
        <v>59</v>
      </c>
      <c r="D1883" s="337">
        <v>59</v>
      </c>
      <c r="E1883" s="347">
        <v>0</v>
      </c>
      <c r="F1883" s="337">
        <v>0</v>
      </c>
      <c r="G1883" s="337">
        <v>0</v>
      </c>
      <c r="H1883" s="337">
        <v>0</v>
      </c>
      <c r="I1883" s="337">
        <v>0</v>
      </c>
    </row>
    <row r="1884" spans="1:9" s="344" customFormat="1" ht="63.75" x14ac:dyDescent="0.2">
      <c r="A1884" s="597" t="s">
        <v>401</v>
      </c>
      <c r="B1884" s="369" t="s">
        <v>194</v>
      </c>
      <c r="C1884" s="342">
        <f>C1885</f>
        <v>114</v>
      </c>
      <c r="D1884" s="342">
        <f>D1885</f>
        <v>114</v>
      </c>
      <c r="E1884" s="345">
        <v>0</v>
      </c>
      <c r="F1884" s="342">
        <v>0</v>
      </c>
      <c r="G1884" s="342">
        <v>0</v>
      </c>
      <c r="H1884" s="342">
        <v>0</v>
      </c>
      <c r="I1884" s="342">
        <v>0</v>
      </c>
    </row>
    <row r="1885" spans="1:9" s="125" customFormat="1" ht="15" customHeight="1" x14ac:dyDescent="0.2">
      <c r="A1885" s="139"/>
      <c r="B1885" s="106" t="s">
        <v>195</v>
      </c>
      <c r="C1885" s="103">
        <f>D1885+E1885+F1885+G1885+H1885+I1885</f>
        <v>114</v>
      </c>
      <c r="D1885" s="342">
        <v>114</v>
      </c>
      <c r="E1885" s="345">
        <v>0</v>
      </c>
      <c r="F1885" s="103">
        <v>0</v>
      </c>
      <c r="G1885" s="103">
        <v>0</v>
      </c>
      <c r="H1885" s="103">
        <v>0</v>
      </c>
      <c r="I1885" s="342">
        <v>0</v>
      </c>
    </row>
    <row r="1886" spans="1:9" s="344" customFormat="1" ht="12.75" customHeight="1" x14ac:dyDescent="0.2">
      <c r="A1886" s="682" t="s">
        <v>400</v>
      </c>
      <c r="B1886" s="341" t="s">
        <v>194</v>
      </c>
      <c r="C1886" s="342">
        <f>D1886+E1886+F1886+G1886+H1886+I1886</f>
        <v>172</v>
      </c>
      <c r="D1886" s="342">
        <f>D1887</f>
        <v>172</v>
      </c>
      <c r="E1886" s="345">
        <v>0</v>
      </c>
      <c r="F1886" s="342">
        <v>0</v>
      </c>
      <c r="G1886" s="342">
        <v>0</v>
      </c>
      <c r="H1886" s="342">
        <v>0</v>
      </c>
      <c r="I1886" s="342">
        <v>0</v>
      </c>
    </row>
    <row r="1887" spans="1:9" s="338" customFormat="1" ht="52.5" customHeight="1" x14ac:dyDescent="0.2">
      <c r="A1887" s="683"/>
      <c r="B1887" s="368" t="s">
        <v>195</v>
      </c>
      <c r="C1887" s="337">
        <f>D1887+E1887+F1887+G1887+H1887+I1887</f>
        <v>172</v>
      </c>
      <c r="D1887" s="342">
        <v>172</v>
      </c>
      <c r="E1887" s="345">
        <v>0</v>
      </c>
      <c r="F1887" s="337">
        <v>0</v>
      </c>
      <c r="G1887" s="337">
        <v>0</v>
      </c>
      <c r="H1887" s="337">
        <v>0</v>
      </c>
      <c r="I1887" s="342">
        <v>0</v>
      </c>
    </row>
    <row r="1888" spans="1:9" s="338" customFormat="1" ht="18.75" customHeight="1" x14ac:dyDescent="0.2">
      <c r="A1888" s="672" t="s">
        <v>98</v>
      </c>
      <c r="B1888" s="346" t="s">
        <v>194</v>
      </c>
      <c r="C1888" s="337">
        <f>C1889</f>
        <v>149.5</v>
      </c>
      <c r="D1888" s="337">
        <v>43.5</v>
      </c>
      <c r="E1888" s="347">
        <v>106</v>
      </c>
      <c r="F1888" s="337">
        <v>0</v>
      </c>
      <c r="G1888" s="337">
        <v>0</v>
      </c>
      <c r="H1888" s="337">
        <v>0</v>
      </c>
      <c r="I1888" s="337">
        <v>0</v>
      </c>
    </row>
    <row r="1889" spans="1:9" s="338" customFormat="1" ht="38.25" customHeight="1" x14ac:dyDescent="0.2">
      <c r="A1889" s="673"/>
      <c r="B1889" s="368" t="s">
        <v>195</v>
      </c>
      <c r="C1889" s="337">
        <f t="shared" ref="C1889:C1903" si="288">D1889+E1889+F1889+G1889+H1889+I1889</f>
        <v>149.5</v>
      </c>
      <c r="D1889" s="337">
        <v>43.5</v>
      </c>
      <c r="E1889" s="347">
        <v>106</v>
      </c>
      <c r="F1889" s="337">
        <v>0</v>
      </c>
      <c r="G1889" s="337">
        <v>0</v>
      </c>
      <c r="H1889" s="337">
        <v>0</v>
      </c>
      <c r="I1889" s="337">
        <v>0</v>
      </c>
    </row>
    <row r="1890" spans="1:9" s="338" customFormat="1" ht="25.5" x14ac:dyDescent="0.2">
      <c r="A1890" s="594" t="s">
        <v>675</v>
      </c>
      <c r="B1890" s="353" t="s">
        <v>194</v>
      </c>
      <c r="C1890" s="337">
        <f t="shared" si="288"/>
        <v>1666</v>
      </c>
      <c r="D1890" s="337">
        <v>0</v>
      </c>
      <c r="E1890" s="347">
        <v>952</v>
      </c>
      <c r="F1890" s="103">
        <v>714</v>
      </c>
      <c r="G1890" s="337">
        <v>0</v>
      </c>
      <c r="H1890" s="337">
        <v>0</v>
      </c>
      <c r="I1890" s="337">
        <v>0</v>
      </c>
    </row>
    <row r="1891" spans="1:9" s="125" customFormat="1" x14ac:dyDescent="0.2">
      <c r="A1891" s="596"/>
      <c r="B1891" s="70" t="s">
        <v>195</v>
      </c>
      <c r="C1891" s="337">
        <f t="shared" si="288"/>
        <v>1666</v>
      </c>
      <c r="D1891" s="103">
        <v>0</v>
      </c>
      <c r="E1891" s="72">
        <v>952</v>
      </c>
      <c r="F1891" s="103">
        <v>714</v>
      </c>
      <c r="G1891" s="103">
        <v>0</v>
      </c>
      <c r="H1891" s="103">
        <v>0</v>
      </c>
      <c r="I1891" s="103">
        <v>0</v>
      </c>
    </row>
    <row r="1892" spans="1:9" s="338" customFormat="1" x14ac:dyDescent="0.2">
      <c r="A1892" s="674" t="s">
        <v>99</v>
      </c>
      <c r="B1892" s="346" t="s">
        <v>194</v>
      </c>
      <c r="C1892" s="337">
        <f t="shared" si="288"/>
        <v>50</v>
      </c>
      <c r="D1892" s="337">
        <f>D1893</f>
        <v>19.04</v>
      </c>
      <c r="E1892" s="347">
        <v>0</v>
      </c>
      <c r="F1892" s="337">
        <v>0</v>
      </c>
      <c r="G1892" s="337">
        <v>0</v>
      </c>
      <c r="H1892" s="337">
        <v>0</v>
      </c>
      <c r="I1892" s="337">
        <f>I1893</f>
        <v>30.96</v>
      </c>
    </row>
    <row r="1893" spans="1:9" s="338" customFormat="1" ht="42" customHeight="1" x14ac:dyDescent="0.2">
      <c r="A1893" s="675"/>
      <c r="B1893" s="368" t="s">
        <v>195</v>
      </c>
      <c r="C1893" s="337">
        <f t="shared" si="288"/>
        <v>50</v>
      </c>
      <c r="D1893" s="337">
        <v>19.04</v>
      </c>
      <c r="E1893" s="347">
        <v>0</v>
      </c>
      <c r="F1893" s="337">
        <v>0</v>
      </c>
      <c r="G1893" s="337">
        <v>0</v>
      </c>
      <c r="H1893" s="337">
        <v>0</v>
      </c>
      <c r="I1893" s="337">
        <f>50-19.04</f>
        <v>30.96</v>
      </c>
    </row>
    <row r="1894" spans="1:9" s="344" customFormat="1" ht="25.5" x14ac:dyDescent="0.2">
      <c r="A1894" s="349" t="s">
        <v>407</v>
      </c>
      <c r="B1894" s="350" t="s">
        <v>194</v>
      </c>
      <c r="C1894" s="103">
        <f t="shared" si="288"/>
        <v>127</v>
      </c>
      <c r="D1894" s="342">
        <v>0</v>
      </c>
      <c r="E1894" s="345">
        <v>127</v>
      </c>
      <c r="F1894" s="342">
        <v>0</v>
      </c>
      <c r="G1894" s="342">
        <v>0</v>
      </c>
      <c r="H1894" s="342">
        <v>0</v>
      </c>
      <c r="I1894" s="342">
        <v>0</v>
      </c>
    </row>
    <row r="1895" spans="1:9" s="125" customFormat="1" ht="17.25" customHeight="1" x14ac:dyDescent="0.2">
      <c r="A1895" s="100"/>
      <c r="B1895" s="70" t="s">
        <v>195</v>
      </c>
      <c r="C1895" s="103">
        <f t="shared" si="288"/>
        <v>127</v>
      </c>
      <c r="D1895" s="103">
        <v>0</v>
      </c>
      <c r="E1895" s="87">
        <v>127</v>
      </c>
      <c r="F1895" s="103">
        <v>0</v>
      </c>
      <c r="G1895" s="103">
        <v>0</v>
      </c>
      <c r="H1895" s="103">
        <v>0</v>
      </c>
      <c r="I1895" s="103">
        <v>0</v>
      </c>
    </row>
    <row r="1896" spans="1:9" s="190" customFormat="1" x14ac:dyDescent="0.2">
      <c r="A1896" s="676" t="s">
        <v>822</v>
      </c>
      <c r="B1896" s="71" t="s">
        <v>194</v>
      </c>
      <c r="C1896" s="104">
        <f t="shared" si="288"/>
        <v>45</v>
      </c>
      <c r="D1896" s="104">
        <v>0</v>
      </c>
      <c r="E1896" s="87">
        <v>45</v>
      </c>
      <c r="F1896" s="104">
        <v>0</v>
      </c>
      <c r="G1896" s="104">
        <v>0</v>
      </c>
      <c r="H1896" s="104">
        <v>0</v>
      </c>
      <c r="I1896" s="104">
        <v>0</v>
      </c>
    </row>
    <row r="1897" spans="1:9" s="190" customFormat="1" ht="41.25" customHeight="1" x14ac:dyDescent="0.2">
      <c r="A1897" s="677"/>
      <c r="B1897" s="70" t="s">
        <v>195</v>
      </c>
      <c r="C1897" s="104">
        <f t="shared" si="288"/>
        <v>45</v>
      </c>
      <c r="D1897" s="104">
        <v>0</v>
      </c>
      <c r="E1897" s="87">
        <v>45</v>
      </c>
      <c r="F1897" s="104">
        <v>0</v>
      </c>
      <c r="G1897" s="104">
        <v>0</v>
      </c>
      <c r="H1897" s="104">
        <v>0</v>
      </c>
      <c r="I1897" s="104">
        <v>0</v>
      </c>
    </row>
    <row r="1898" spans="1:9" s="190" customFormat="1" x14ac:dyDescent="0.2">
      <c r="A1898" s="676" t="s">
        <v>823</v>
      </c>
      <c r="B1898" s="71" t="s">
        <v>194</v>
      </c>
      <c r="C1898" s="104">
        <f t="shared" si="288"/>
        <v>1.5</v>
      </c>
      <c r="D1898" s="104">
        <v>0</v>
      </c>
      <c r="E1898" s="87">
        <v>1.5</v>
      </c>
      <c r="F1898" s="104">
        <v>0</v>
      </c>
      <c r="G1898" s="104">
        <v>0</v>
      </c>
      <c r="H1898" s="104">
        <v>0</v>
      </c>
      <c r="I1898" s="104">
        <v>0</v>
      </c>
    </row>
    <row r="1899" spans="1:9" s="190" customFormat="1" ht="32.25" customHeight="1" x14ac:dyDescent="0.2">
      <c r="A1899" s="677"/>
      <c r="B1899" s="70" t="s">
        <v>195</v>
      </c>
      <c r="C1899" s="104">
        <f t="shared" si="288"/>
        <v>1.5</v>
      </c>
      <c r="D1899" s="104">
        <v>0</v>
      </c>
      <c r="E1899" s="87">
        <v>1.5</v>
      </c>
      <c r="F1899" s="104">
        <v>0</v>
      </c>
      <c r="G1899" s="104">
        <v>0</v>
      </c>
      <c r="H1899" s="104">
        <v>0</v>
      </c>
      <c r="I1899" s="104">
        <v>0</v>
      </c>
    </row>
    <row r="1900" spans="1:9" s="190" customFormat="1" x14ac:dyDescent="0.2">
      <c r="A1900" s="676" t="s">
        <v>948</v>
      </c>
      <c r="B1900" s="71" t="s">
        <v>194</v>
      </c>
      <c r="C1900" s="104">
        <f t="shared" si="288"/>
        <v>78</v>
      </c>
      <c r="D1900" s="104">
        <v>0</v>
      </c>
      <c r="E1900" s="87">
        <v>78</v>
      </c>
      <c r="F1900" s="104">
        <v>0</v>
      </c>
      <c r="G1900" s="104">
        <v>0</v>
      </c>
      <c r="H1900" s="104">
        <v>0</v>
      </c>
      <c r="I1900" s="104">
        <v>0</v>
      </c>
    </row>
    <row r="1901" spans="1:9" s="190" customFormat="1" ht="41.25" customHeight="1" x14ac:dyDescent="0.2">
      <c r="A1901" s="677"/>
      <c r="B1901" s="70" t="s">
        <v>195</v>
      </c>
      <c r="C1901" s="104">
        <f t="shared" si="288"/>
        <v>78</v>
      </c>
      <c r="D1901" s="104">
        <v>0</v>
      </c>
      <c r="E1901" s="87">
        <v>78</v>
      </c>
      <c r="F1901" s="104">
        <v>0</v>
      </c>
      <c r="G1901" s="104">
        <v>0</v>
      </c>
      <c r="H1901" s="104">
        <v>0</v>
      </c>
      <c r="I1901" s="104">
        <v>0</v>
      </c>
    </row>
    <row r="1902" spans="1:9" s="190" customFormat="1" x14ac:dyDescent="0.2">
      <c r="A1902" s="676" t="s">
        <v>949</v>
      </c>
      <c r="B1902" s="71" t="s">
        <v>194</v>
      </c>
      <c r="C1902" s="104">
        <f t="shared" si="288"/>
        <v>15</v>
      </c>
      <c r="D1902" s="104">
        <v>0</v>
      </c>
      <c r="E1902" s="87">
        <v>15</v>
      </c>
      <c r="F1902" s="104">
        <v>0</v>
      </c>
      <c r="G1902" s="104">
        <v>0</v>
      </c>
      <c r="H1902" s="104">
        <v>0</v>
      </c>
      <c r="I1902" s="104">
        <v>0</v>
      </c>
    </row>
    <row r="1903" spans="1:9" s="190" customFormat="1" ht="32.25" customHeight="1" x14ac:dyDescent="0.2">
      <c r="A1903" s="677"/>
      <c r="B1903" s="70" t="s">
        <v>195</v>
      </c>
      <c r="C1903" s="104">
        <f t="shared" si="288"/>
        <v>15</v>
      </c>
      <c r="D1903" s="104">
        <v>0</v>
      </c>
      <c r="E1903" s="87">
        <v>15</v>
      </c>
      <c r="F1903" s="104">
        <v>0</v>
      </c>
      <c r="G1903" s="104">
        <v>0</v>
      </c>
      <c r="H1903" s="104">
        <v>0</v>
      </c>
      <c r="I1903" s="104">
        <v>0</v>
      </c>
    </row>
    <row r="1904" spans="1:9" s="125" customFormat="1" ht="20.25" customHeight="1" x14ac:dyDescent="0.2">
      <c r="A1904" s="565" t="s">
        <v>252</v>
      </c>
      <c r="B1904" s="566"/>
      <c r="C1904" s="567"/>
      <c r="D1904" s="568"/>
      <c r="E1904" s="569"/>
      <c r="F1904" s="568"/>
      <c r="G1904" s="568"/>
      <c r="H1904" s="568"/>
      <c r="I1904" s="570"/>
    </row>
    <row r="1905" spans="1:9" x14ac:dyDescent="0.2">
      <c r="A1905" s="34" t="s">
        <v>197</v>
      </c>
      <c r="B1905" s="164" t="s">
        <v>194</v>
      </c>
      <c r="C1905" s="165">
        <f t="shared" ref="C1905:I1914" si="289">C1907</f>
        <v>25</v>
      </c>
      <c r="D1905" s="165">
        <f t="shared" si="289"/>
        <v>0</v>
      </c>
      <c r="E1905" s="165">
        <f t="shared" si="289"/>
        <v>25</v>
      </c>
      <c r="F1905" s="165">
        <f t="shared" si="289"/>
        <v>0</v>
      </c>
      <c r="G1905" s="165">
        <f t="shared" si="289"/>
        <v>0</v>
      </c>
      <c r="H1905" s="165">
        <f t="shared" si="289"/>
        <v>0</v>
      </c>
      <c r="I1905" s="165">
        <f t="shared" si="289"/>
        <v>0</v>
      </c>
    </row>
    <row r="1906" spans="1:9" x14ac:dyDescent="0.2">
      <c r="A1906" s="24" t="s">
        <v>222</v>
      </c>
      <c r="B1906" s="167" t="s">
        <v>195</v>
      </c>
      <c r="C1906" s="165">
        <f t="shared" si="289"/>
        <v>25</v>
      </c>
      <c r="D1906" s="165">
        <f t="shared" si="289"/>
        <v>0</v>
      </c>
      <c r="E1906" s="165">
        <f t="shared" si="289"/>
        <v>25</v>
      </c>
      <c r="F1906" s="165">
        <f t="shared" si="289"/>
        <v>0</v>
      </c>
      <c r="G1906" s="165">
        <f t="shared" si="289"/>
        <v>0</v>
      </c>
      <c r="H1906" s="165">
        <f t="shared" si="289"/>
        <v>0</v>
      </c>
      <c r="I1906" s="165">
        <f t="shared" si="289"/>
        <v>0</v>
      </c>
    </row>
    <row r="1907" spans="1:9" x14ac:dyDescent="0.2">
      <c r="A1907" s="163" t="s">
        <v>210</v>
      </c>
      <c r="B1907" s="8" t="s">
        <v>194</v>
      </c>
      <c r="C1907" s="58">
        <f t="shared" si="289"/>
        <v>25</v>
      </c>
      <c r="D1907" s="58">
        <f t="shared" si="289"/>
        <v>0</v>
      </c>
      <c r="E1907" s="58">
        <f t="shared" si="289"/>
        <v>25</v>
      </c>
      <c r="F1907" s="58">
        <f t="shared" si="289"/>
        <v>0</v>
      </c>
      <c r="G1907" s="58">
        <f t="shared" si="289"/>
        <v>0</v>
      </c>
      <c r="H1907" s="58">
        <f t="shared" si="289"/>
        <v>0</v>
      </c>
      <c r="I1907" s="58">
        <f t="shared" si="289"/>
        <v>0</v>
      </c>
    </row>
    <row r="1908" spans="1:9" x14ac:dyDescent="0.2">
      <c r="A1908" s="24" t="s">
        <v>201</v>
      </c>
      <c r="B1908" s="227" t="s">
        <v>195</v>
      </c>
      <c r="C1908" s="58">
        <f t="shared" si="289"/>
        <v>25</v>
      </c>
      <c r="D1908" s="58">
        <f t="shared" si="289"/>
        <v>0</v>
      </c>
      <c r="E1908" s="58">
        <f t="shared" si="289"/>
        <v>25</v>
      </c>
      <c r="F1908" s="58">
        <f t="shared" si="289"/>
        <v>0</v>
      </c>
      <c r="G1908" s="58">
        <f t="shared" si="289"/>
        <v>0</v>
      </c>
      <c r="H1908" s="58">
        <f t="shared" si="289"/>
        <v>0</v>
      </c>
      <c r="I1908" s="58">
        <f t="shared" si="289"/>
        <v>0</v>
      </c>
    </row>
    <row r="1909" spans="1:9" x14ac:dyDescent="0.2">
      <c r="A1909" s="19" t="s">
        <v>257</v>
      </c>
      <c r="B1909" s="66" t="s">
        <v>194</v>
      </c>
      <c r="C1909" s="58">
        <f t="shared" si="289"/>
        <v>25</v>
      </c>
      <c r="D1909" s="58">
        <f t="shared" si="289"/>
        <v>0</v>
      </c>
      <c r="E1909" s="58">
        <f t="shared" si="289"/>
        <v>25</v>
      </c>
      <c r="F1909" s="58">
        <f t="shared" si="289"/>
        <v>0</v>
      </c>
      <c r="G1909" s="58">
        <f t="shared" si="289"/>
        <v>0</v>
      </c>
      <c r="H1909" s="58">
        <f t="shared" si="289"/>
        <v>0</v>
      </c>
      <c r="I1909" s="58">
        <f t="shared" si="289"/>
        <v>0</v>
      </c>
    </row>
    <row r="1910" spans="1:9" x14ac:dyDescent="0.2">
      <c r="A1910" s="571"/>
      <c r="B1910" s="70" t="s">
        <v>195</v>
      </c>
      <c r="C1910" s="58">
        <f t="shared" si="289"/>
        <v>25</v>
      </c>
      <c r="D1910" s="58">
        <f t="shared" si="289"/>
        <v>0</v>
      </c>
      <c r="E1910" s="58">
        <f t="shared" si="289"/>
        <v>25</v>
      </c>
      <c r="F1910" s="58">
        <f t="shared" si="289"/>
        <v>0</v>
      </c>
      <c r="G1910" s="58">
        <f t="shared" si="289"/>
        <v>0</v>
      </c>
      <c r="H1910" s="58">
        <f t="shared" si="289"/>
        <v>0</v>
      </c>
      <c r="I1910" s="58">
        <f t="shared" si="289"/>
        <v>0</v>
      </c>
    </row>
    <row r="1911" spans="1:9" x14ac:dyDescent="0.2">
      <c r="A1911" s="572" t="s">
        <v>808</v>
      </c>
      <c r="B1911" s="66" t="s">
        <v>194</v>
      </c>
      <c r="C1911" s="58">
        <f t="shared" si="289"/>
        <v>25</v>
      </c>
      <c r="D1911" s="58">
        <f t="shared" si="289"/>
        <v>0</v>
      </c>
      <c r="E1911" s="58">
        <f t="shared" si="289"/>
        <v>25</v>
      </c>
      <c r="F1911" s="58">
        <f t="shared" si="289"/>
        <v>0</v>
      </c>
      <c r="G1911" s="58">
        <f t="shared" si="289"/>
        <v>0</v>
      </c>
      <c r="H1911" s="58">
        <f t="shared" si="289"/>
        <v>0</v>
      </c>
      <c r="I1911" s="58">
        <f t="shared" si="289"/>
        <v>0</v>
      </c>
    </row>
    <row r="1912" spans="1:9" x14ac:dyDescent="0.2">
      <c r="A1912" s="50"/>
      <c r="B1912" s="70" t="s">
        <v>195</v>
      </c>
      <c r="C1912" s="58">
        <f t="shared" si="289"/>
        <v>25</v>
      </c>
      <c r="D1912" s="58">
        <f t="shared" si="289"/>
        <v>0</v>
      </c>
      <c r="E1912" s="58">
        <f t="shared" si="289"/>
        <v>25</v>
      </c>
      <c r="F1912" s="58">
        <f t="shared" si="289"/>
        <v>0</v>
      </c>
      <c r="G1912" s="58">
        <f t="shared" si="289"/>
        <v>0</v>
      </c>
      <c r="H1912" s="58">
        <f t="shared" si="289"/>
        <v>0</v>
      </c>
      <c r="I1912" s="58">
        <f t="shared" si="289"/>
        <v>0</v>
      </c>
    </row>
    <row r="1913" spans="1:9" x14ac:dyDescent="0.2">
      <c r="A1913" s="535" t="s">
        <v>810</v>
      </c>
      <c r="B1913" s="66" t="s">
        <v>194</v>
      </c>
      <c r="C1913" s="58">
        <f>D1913+E1913+F1913+G1913+H1913+I1913</f>
        <v>25</v>
      </c>
      <c r="D1913" s="58">
        <f t="shared" si="289"/>
        <v>0</v>
      </c>
      <c r="E1913" s="58">
        <f t="shared" si="289"/>
        <v>25</v>
      </c>
      <c r="F1913" s="58">
        <f t="shared" si="289"/>
        <v>0</v>
      </c>
      <c r="G1913" s="58">
        <f t="shared" si="289"/>
        <v>0</v>
      </c>
      <c r="H1913" s="58">
        <f t="shared" si="289"/>
        <v>0</v>
      </c>
      <c r="I1913" s="58">
        <f t="shared" si="289"/>
        <v>0</v>
      </c>
    </row>
    <row r="1914" spans="1:9" x14ac:dyDescent="0.2">
      <c r="A1914" s="166"/>
      <c r="B1914" s="70" t="s">
        <v>195</v>
      </c>
      <c r="C1914" s="58">
        <f>D1914+E1914+F1914+G1914+H1914+I1914</f>
        <v>25</v>
      </c>
      <c r="D1914" s="58">
        <f t="shared" si="289"/>
        <v>0</v>
      </c>
      <c r="E1914" s="58">
        <f t="shared" si="289"/>
        <v>25</v>
      </c>
      <c r="F1914" s="58">
        <f t="shared" si="289"/>
        <v>0</v>
      </c>
      <c r="G1914" s="58">
        <f t="shared" si="289"/>
        <v>0</v>
      </c>
      <c r="H1914" s="58">
        <f t="shared" si="289"/>
        <v>0</v>
      </c>
      <c r="I1914" s="58">
        <f t="shared" si="289"/>
        <v>0</v>
      </c>
    </row>
    <row r="1915" spans="1:9" ht="30" x14ac:dyDescent="0.25">
      <c r="A1915" s="257" t="s">
        <v>809</v>
      </c>
      <c r="B1915" s="8" t="s">
        <v>194</v>
      </c>
      <c r="C1915" s="58">
        <f>D1915+E1915+F1915+G1915+H1915+I1915</f>
        <v>25</v>
      </c>
      <c r="D1915" s="58">
        <v>0</v>
      </c>
      <c r="E1915" s="58">
        <v>25</v>
      </c>
      <c r="F1915" s="58">
        <v>0</v>
      </c>
      <c r="G1915" s="58">
        <v>0</v>
      </c>
      <c r="H1915" s="58">
        <v>0</v>
      </c>
      <c r="I1915" s="58">
        <v>0</v>
      </c>
    </row>
    <row r="1916" spans="1:9" x14ac:dyDescent="0.2">
      <c r="A1916" s="11"/>
      <c r="B1916" s="227" t="s">
        <v>195</v>
      </c>
      <c r="C1916" s="58">
        <f>D1916+E1916+F1916+G1916+H1916+I1916</f>
        <v>25</v>
      </c>
      <c r="D1916" s="58">
        <v>0</v>
      </c>
      <c r="E1916" s="58">
        <v>25</v>
      </c>
      <c r="F1916" s="58">
        <v>0</v>
      </c>
      <c r="G1916" s="58">
        <v>0</v>
      </c>
      <c r="H1916" s="58">
        <v>0</v>
      </c>
      <c r="I1916" s="58">
        <v>0</v>
      </c>
    </row>
    <row r="1917" spans="1:9" x14ac:dyDescent="0.2">
      <c r="A1917" s="640" t="s">
        <v>240</v>
      </c>
      <c r="B1917" s="641"/>
      <c r="C1917" s="641"/>
      <c r="D1917" s="641"/>
      <c r="E1917" s="641"/>
      <c r="F1917" s="641"/>
      <c r="G1917" s="641"/>
      <c r="H1917" s="641"/>
      <c r="I1917" s="642"/>
    </row>
    <row r="1918" spans="1:9" x14ac:dyDescent="0.2">
      <c r="A1918" s="34" t="s">
        <v>197</v>
      </c>
      <c r="B1918" s="164" t="s">
        <v>194</v>
      </c>
      <c r="C1918" s="165">
        <f t="shared" ref="C1918:C2025" si="290">D1918+E1918+F1918+G1918+H1918+I1918</f>
        <v>3270.6379999999999</v>
      </c>
      <c r="D1918" s="165">
        <f t="shared" ref="D1918:I1925" si="291">D1920</f>
        <v>754.27800000000002</v>
      </c>
      <c r="E1918" s="165">
        <f t="shared" si="291"/>
        <v>1268.5</v>
      </c>
      <c r="F1918" s="165">
        <f t="shared" si="291"/>
        <v>0</v>
      </c>
      <c r="G1918" s="165">
        <f t="shared" si="291"/>
        <v>0</v>
      </c>
      <c r="H1918" s="165">
        <f t="shared" si="291"/>
        <v>0</v>
      </c>
      <c r="I1918" s="165">
        <f t="shared" si="291"/>
        <v>1247.8599999999999</v>
      </c>
    </row>
    <row r="1919" spans="1:9" x14ac:dyDescent="0.2">
      <c r="A1919" s="24" t="s">
        <v>222</v>
      </c>
      <c r="B1919" s="167" t="s">
        <v>195</v>
      </c>
      <c r="C1919" s="165">
        <f t="shared" si="290"/>
        <v>3270.6379999999999</v>
      </c>
      <c r="D1919" s="165">
        <f t="shared" si="291"/>
        <v>754.27800000000002</v>
      </c>
      <c r="E1919" s="165">
        <f t="shared" si="291"/>
        <v>1268.5</v>
      </c>
      <c r="F1919" s="165">
        <f t="shared" si="291"/>
        <v>0</v>
      </c>
      <c r="G1919" s="165">
        <f t="shared" si="291"/>
        <v>0</v>
      </c>
      <c r="H1919" s="165">
        <f t="shared" si="291"/>
        <v>0</v>
      </c>
      <c r="I1919" s="165">
        <f t="shared" si="291"/>
        <v>1247.8599999999999</v>
      </c>
    </row>
    <row r="1920" spans="1:9" x14ac:dyDescent="0.2">
      <c r="A1920" s="81" t="s">
        <v>250</v>
      </c>
      <c r="B1920" s="27" t="s">
        <v>194</v>
      </c>
      <c r="C1920" s="58">
        <f t="shared" si="290"/>
        <v>3270.6379999999999</v>
      </c>
      <c r="D1920" s="58">
        <f t="shared" si="291"/>
        <v>754.27800000000002</v>
      </c>
      <c r="E1920" s="58">
        <f t="shared" si="291"/>
        <v>1268.5</v>
      </c>
      <c r="F1920" s="58">
        <f t="shared" si="291"/>
        <v>0</v>
      </c>
      <c r="G1920" s="58">
        <f t="shared" si="291"/>
        <v>0</v>
      </c>
      <c r="H1920" s="58">
        <f t="shared" si="291"/>
        <v>0</v>
      </c>
      <c r="I1920" s="58">
        <f t="shared" si="291"/>
        <v>1247.8599999999999</v>
      </c>
    </row>
    <row r="1921" spans="1:9" x14ac:dyDescent="0.2">
      <c r="A1921" s="11" t="s">
        <v>201</v>
      </c>
      <c r="B1921" s="29" t="s">
        <v>195</v>
      </c>
      <c r="C1921" s="58">
        <f t="shared" si="290"/>
        <v>3270.6379999999999</v>
      </c>
      <c r="D1921" s="58">
        <f t="shared" si="291"/>
        <v>754.27800000000002</v>
      </c>
      <c r="E1921" s="58">
        <f t="shared" si="291"/>
        <v>1268.5</v>
      </c>
      <c r="F1921" s="58">
        <f t="shared" si="291"/>
        <v>0</v>
      </c>
      <c r="G1921" s="58">
        <f t="shared" si="291"/>
        <v>0</v>
      </c>
      <c r="H1921" s="58">
        <f t="shared" si="291"/>
        <v>0</v>
      </c>
      <c r="I1921" s="58">
        <f t="shared" si="291"/>
        <v>1247.8599999999999</v>
      </c>
    </row>
    <row r="1922" spans="1:9" x14ac:dyDescent="0.2">
      <c r="A1922" s="21" t="s">
        <v>257</v>
      </c>
      <c r="B1922" s="8" t="s">
        <v>194</v>
      </c>
      <c r="C1922" s="58">
        <f t="shared" si="290"/>
        <v>3270.6379999999999</v>
      </c>
      <c r="D1922" s="58">
        <f t="shared" si="291"/>
        <v>754.27800000000002</v>
      </c>
      <c r="E1922" s="58">
        <f t="shared" si="291"/>
        <v>1268.5</v>
      </c>
      <c r="F1922" s="58">
        <f t="shared" si="291"/>
        <v>0</v>
      </c>
      <c r="G1922" s="58">
        <f t="shared" si="291"/>
        <v>0</v>
      </c>
      <c r="H1922" s="58">
        <f t="shared" si="291"/>
        <v>0</v>
      </c>
      <c r="I1922" s="58">
        <f t="shared" si="291"/>
        <v>1247.8599999999999</v>
      </c>
    </row>
    <row r="1923" spans="1:9" x14ac:dyDescent="0.2">
      <c r="A1923" s="18"/>
      <c r="B1923" s="227" t="s">
        <v>195</v>
      </c>
      <c r="C1923" s="58">
        <f t="shared" si="290"/>
        <v>3270.6379999999999</v>
      </c>
      <c r="D1923" s="58">
        <f t="shared" si="291"/>
        <v>754.27800000000002</v>
      </c>
      <c r="E1923" s="58">
        <f t="shared" si="291"/>
        <v>1268.5</v>
      </c>
      <c r="F1923" s="58">
        <f t="shared" si="291"/>
        <v>0</v>
      </c>
      <c r="G1923" s="58">
        <f t="shared" si="291"/>
        <v>0</v>
      </c>
      <c r="H1923" s="58">
        <f t="shared" si="291"/>
        <v>0</v>
      </c>
      <c r="I1923" s="58">
        <f t="shared" si="291"/>
        <v>1247.8599999999999</v>
      </c>
    </row>
    <row r="1924" spans="1:9" x14ac:dyDescent="0.2">
      <c r="A1924" s="20" t="s">
        <v>236</v>
      </c>
      <c r="B1924" s="8" t="s">
        <v>194</v>
      </c>
      <c r="C1924" s="58">
        <f t="shared" si="290"/>
        <v>3270.6379999999999</v>
      </c>
      <c r="D1924" s="58">
        <f t="shared" si="291"/>
        <v>754.27800000000002</v>
      </c>
      <c r="E1924" s="58">
        <f t="shared" si="291"/>
        <v>1268.5</v>
      </c>
      <c r="F1924" s="58">
        <f t="shared" si="291"/>
        <v>0</v>
      </c>
      <c r="G1924" s="58">
        <f t="shared" si="291"/>
        <v>0</v>
      </c>
      <c r="H1924" s="58">
        <f t="shared" si="291"/>
        <v>0</v>
      </c>
      <c r="I1924" s="58">
        <f t="shared" si="291"/>
        <v>1247.8599999999999</v>
      </c>
    </row>
    <row r="1925" spans="1:9" x14ac:dyDescent="0.2">
      <c r="A1925" s="14"/>
      <c r="B1925" s="227" t="s">
        <v>195</v>
      </c>
      <c r="C1925" s="58">
        <f t="shared" si="290"/>
        <v>3270.6379999999999</v>
      </c>
      <c r="D1925" s="58">
        <f t="shared" si="291"/>
        <v>754.27800000000002</v>
      </c>
      <c r="E1925" s="58">
        <f t="shared" si="291"/>
        <v>1268.5</v>
      </c>
      <c r="F1925" s="58">
        <f t="shared" si="291"/>
        <v>0</v>
      </c>
      <c r="G1925" s="58">
        <f t="shared" si="291"/>
        <v>0</v>
      </c>
      <c r="H1925" s="58">
        <f t="shared" si="291"/>
        <v>0</v>
      </c>
      <c r="I1925" s="58">
        <f t="shared" si="291"/>
        <v>1247.8599999999999</v>
      </c>
    </row>
    <row r="1926" spans="1:9" s="116" customFormat="1" x14ac:dyDescent="0.2">
      <c r="A1926" s="170" t="s">
        <v>227</v>
      </c>
      <c r="B1926" s="164" t="s">
        <v>194</v>
      </c>
      <c r="C1926" s="165">
        <f t="shared" si="290"/>
        <v>3270.6379999999999</v>
      </c>
      <c r="D1926" s="165">
        <f t="shared" ref="D1926:I1927" si="292">D1928+D1970+D2002+D2024+D2038+D2042+D2050</f>
        <v>754.27800000000002</v>
      </c>
      <c r="E1926" s="165">
        <f t="shared" si="292"/>
        <v>1268.5</v>
      </c>
      <c r="F1926" s="165">
        <f t="shared" si="292"/>
        <v>0</v>
      </c>
      <c r="G1926" s="165">
        <f t="shared" si="292"/>
        <v>0</v>
      </c>
      <c r="H1926" s="165">
        <f t="shared" si="292"/>
        <v>0</v>
      </c>
      <c r="I1926" s="165">
        <f t="shared" si="292"/>
        <v>1247.8599999999999</v>
      </c>
    </row>
    <row r="1927" spans="1:9" s="116" customFormat="1" x14ac:dyDescent="0.2">
      <c r="A1927" s="169"/>
      <c r="B1927" s="162" t="s">
        <v>195</v>
      </c>
      <c r="C1927" s="160">
        <f t="shared" si="290"/>
        <v>3270.6379999999999</v>
      </c>
      <c r="D1927" s="165">
        <f t="shared" si="292"/>
        <v>754.27800000000002</v>
      </c>
      <c r="E1927" s="165">
        <f t="shared" si="292"/>
        <v>1268.5</v>
      </c>
      <c r="F1927" s="165">
        <f t="shared" si="292"/>
        <v>0</v>
      </c>
      <c r="G1927" s="165">
        <f t="shared" si="292"/>
        <v>0</v>
      </c>
      <c r="H1927" s="165">
        <f t="shared" si="292"/>
        <v>0</v>
      </c>
      <c r="I1927" s="165">
        <f t="shared" si="292"/>
        <v>1247.8599999999999</v>
      </c>
    </row>
    <row r="1928" spans="1:9" s="161" customFormat="1" x14ac:dyDescent="0.2">
      <c r="A1928" s="182" t="s">
        <v>273</v>
      </c>
      <c r="B1928" s="159" t="s">
        <v>194</v>
      </c>
      <c r="C1928" s="160">
        <f t="shared" si="290"/>
        <v>1843.902</v>
      </c>
      <c r="D1928" s="160">
        <f t="shared" ref="D1928:I1929" si="293">D1932+D1934+D1936+D1938+D1940+D1942+D1944+D1946+D1948+D1950+D1952+D1954+D1956+D1958+D1960+D1962+D1964+D1966+D1968</f>
        <v>373.73199999999997</v>
      </c>
      <c r="E1928" s="160">
        <f t="shared" si="293"/>
        <v>620</v>
      </c>
      <c r="F1928" s="160">
        <f t="shared" si="293"/>
        <v>0</v>
      </c>
      <c r="G1928" s="160">
        <f t="shared" si="293"/>
        <v>0</v>
      </c>
      <c r="H1928" s="160">
        <f t="shared" si="293"/>
        <v>0</v>
      </c>
      <c r="I1928" s="160">
        <f t="shared" si="293"/>
        <v>850.17</v>
      </c>
    </row>
    <row r="1929" spans="1:9" s="161" customFormat="1" x14ac:dyDescent="0.2">
      <c r="A1929" s="169"/>
      <c r="B1929" s="162" t="s">
        <v>195</v>
      </c>
      <c r="C1929" s="160">
        <f t="shared" si="290"/>
        <v>1843.902</v>
      </c>
      <c r="D1929" s="160">
        <f t="shared" si="293"/>
        <v>373.73199999999997</v>
      </c>
      <c r="E1929" s="160">
        <f t="shared" si="293"/>
        <v>620</v>
      </c>
      <c r="F1929" s="160">
        <f t="shared" si="293"/>
        <v>0</v>
      </c>
      <c r="G1929" s="160">
        <f t="shared" si="293"/>
        <v>0</v>
      </c>
      <c r="H1929" s="160">
        <f t="shared" si="293"/>
        <v>0</v>
      </c>
      <c r="I1929" s="160">
        <f t="shared" si="293"/>
        <v>850.17</v>
      </c>
    </row>
    <row r="1930" spans="1:9" s="88" customFormat="1" hidden="1" x14ac:dyDescent="0.2">
      <c r="A1930" s="251"/>
      <c r="B1930" s="27"/>
      <c r="C1930" s="58"/>
      <c r="D1930" s="58"/>
      <c r="E1930" s="58"/>
      <c r="F1930" s="58"/>
      <c r="G1930" s="58"/>
      <c r="H1930" s="58"/>
      <c r="I1930" s="58"/>
    </row>
    <row r="1931" spans="1:9" s="88" customFormat="1" hidden="1" x14ac:dyDescent="0.2">
      <c r="A1931" s="14"/>
      <c r="B1931" s="29"/>
      <c r="C1931" s="58"/>
      <c r="D1931" s="58"/>
      <c r="E1931" s="58"/>
      <c r="F1931" s="58"/>
      <c r="G1931" s="58"/>
      <c r="H1931" s="58"/>
      <c r="I1931" s="58"/>
    </row>
    <row r="1932" spans="1:9" s="88" customFormat="1" ht="38.25" x14ac:dyDescent="0.2">
      <c r="A1932" s="77" t="s">
        <v>0</v>
      </c>
      <c r="B1932" s="27" t="s">
        <v>194</v>
      </c>
      <c r="C1932" s="58">
        <f t="shared" si="290"/>
        <v>460</v>
      </c>
      <c r="D1932" s="58">
        <f>D1933</f>
        <v>41.42</v>
      </c>
      <c r="E1932" s="58">
        <f>E1933</f>
        <v>0</v>
      </c>
      <c r="F1932" s="58">
        <v>0</v>
      </c>
      <c r="G1932" s="58">
        <v>0</v>
      </c>
      <c r="H1932" s="58">
        <v>0</v>
      </c>
      <c r="I1932" s="58">
        <f>I1933</f>
        <v>418.58</v>
      </c>
    </row>
    <row r="1933" spans="1:9" s="88" customFormat="1" x14ac:dyDescent="0.2">
      <c r="A1933" s="14"/>
      <c r="B1933" s="29" t="s">
        <v>195</v>
      </c>
      <c r="C1933" s="58">
        <f t="shared" si="290"/>
        <v>460</v>
      </c>
      <c r="D1933" s="58">
        <v>41.42</v>
      </c>
      <c r="E1933" s="58">
        <v>0</v>
      </c>
      <c r="F1933" s="58">
        <v>0</v>
      </c>
      <c r="G1933" s="58">
        <v>0</v>
      </c>
      <c r="H1933" s="58">
        <v>0</v>
      </c>
      <c r="I1933" s="58">
        <v>418.58</v>
      </c>
    </row>
    <row r="1934" spans="1:9" s="354" customFormat="1" x14ac:dyDescent="0.2">
      <c r="A1934" s="363" t="s">
        <v>96</v>
      </c>
      <c r="B1934" s="353" t="s">
        <v>194</v>
      </c>
      <c r="C1934" s="347">
        <f t="shared" si="290"/>
        <v>10</v>
      </c>
      <c r="D1934" s="347">
        <v>10</v>
      </c>
      <c r="E1934" s="347">
        <v>0</v>
      </c>
      <c r="F1934" s="347">
        <v>0</v>
      </c>
      <c r="G1934" s="347">
        <v>0</v>
      </c>
      <c r="H1934" s="347">
        <v>0</v>
      </c>
      <c r="I1934" s="347">
        <v>0</v>
      </c>
    </row>
    <row r="1935" spans="1:9" s="88" customFormat="1" x14ac:dyDescent="0.2">
      <c r="A1935" s="109"/>
      <c r="B1935" s="29" t="s">
        <v>195</v>
      </c>
      <c r="C1935" s="58">
        <f t="shared" si="290"/>
        <v>10</v>
      </c>
      <c r="D1935" s="58">
        <v>10</v>
      </c>
      <c r="E1935" s="58">
        <v>0</v>
      </c>
      <c r="F1935" s="58">
        <v>0</v>
      </c>
      <c r="G1935" s="58">
        <v>0</v>
      </c>
      <c r="H1935" s="58">
        <v>0</v>
      </c>
      <c r="I1935" s="58">
        <v>0</v>
      </c>
    </row>
    <row r="1936" spans="1:9" s="354" customFormat="1" x14ac:dyDescent="0.2">
      <c r="A1936" s="363" t="s">
        <v>353</v>
      </c>
      <c r="B1936" s="353" t="s">
        <v>194</v>
      </c>
      <c r="C1936" s="347">
        <f t="shared" si="290"/>
        <v>71.400000000000006</v>
      </c>
      <c r="D1936" s="347">
        <v>71.400000000000006</v>
      </c>
      <c r="E1936" s="347">
        <v>0</v>
      </c>
      <c r="F1936" s="347">
        <v>0</v>
      </c>
      <c r="G1936" s="347">
        <v>0</v>
      </c>
      <c r="H1936" s="347">
        <v>0</v>
      </c>
      <c r="I1936" s="347">
        <v>0</v>
      </c>
    </row>
    <row r="1937" spans="1:9" s="88" customFormat="1" x14ac:dyDescent="0.2">
      <c r="A1937" s="109"/>
      <c r="B1937" s="29" t="s">
        <v>195</v>
      </c>
      <c r="C1937" s="58">
        <f t="shared" si="290"/>
        <v>71.400000000000006</v>
      </c>
      <c r="D1937" s="58">
        <v>71.400000000000006</v>
      </c>
      <c r="E1937" s="58">
        <v>0</v>
      </c>
      <c r="F1937" s="58">
        <v>0</v>
      </c>
      <c r="G1937" s="58">
        <v>0</v>
      </c>
      <c r="H1937" s="58">
        <v>0</v>
      </c>
      <c r="I1937" s="58">
        <v>0</v>
      </c>
    </row>
    <row r="1938" spans="1:9" s="354" customFormat="1" x14ac:dyDescent="0.2">
      <c r="A1938" s="363" t="s">
        <v>731</v>
      </c>
      <c r="B1938" s="353" t="s">
        <v>194</v>
      </c>
      <c r="C1938" s="58">
        <f t="shared" si="290"/>
        <v>244.00200000000001</v>
      </c>
      <c r="D1938" s="347">
        <v>41.411999999999999</v>
      </c>
      <c r="E1938" s="347">
        <v>0</v>
      </c>
      <c r="F1938" s="347">
        <v>0</v>
      </c>
      <c r="G1938" s="347">
        <v>0</v>
      </c>
      <c r="H1938" s="347">
        <v>0</v>
      </c>
      <c r="I1938" s="58">
        <f>244-41.41</f>
        <v>202.59</v>
      </c>
    </row>
    <row r="1939" spans="1:9" s="88" customFormat="1" x14ac:dyDescent="0.2">
      <c r="A1939" s="109"/>
      <c r="B1939" s="29" t="s">
        <v>195</v>
      </c>
      <c r="C1939" s="58">
        <f t="shared" si="290"/>
        <v>244.00200000000001</v>
      </c>
      <c r="D1939" s="58">
        <v>41.411999999999999</v>
      </c>
      <c r="E1939" s="58">
        <v>0</v>
      </c>
      <c r="F1939" s="58">
        <v>0</v>
      </c>
      <c r="G1939" s="58">
        <v>0</v>
      </c>
      <c r="H1939" s="58">
        <v>0</v>
      </c>
      <c r="I1939" s="58">
        <f>244-41.41</f>
        <v>202.59</v>
      </c>
    </row>
    <row r="1940" spans="1:9" s="354" customFormat="1" x14ac:dyDescent="0.2">
      <c r="A1940" s="363" t="s">
        <v>97</v>
      </c>
      <c r="B1940" s="353" t="s">
        <v>194</v>
      </c>
      <c r="C1940" s="347">
        <f t="shared" si="290"/>
        <v>37</v>
      </c>
      <c r="D1940" s="347">
        <v>37</v>
      </c>
      <c r="E1940" s="347">
        <v>0</v>
      </c>
      <c r="F1940" s="347">
        <v>0</v>
      </c>
      <c r="G1940" s="347">
        <v>0</v>
      </c>
      <c r="H1940" s="347">
        <v>0</v>
      </c>
      <c r="I1940" s="347">
        <v>0</v>
      </c>
    </row>
    <row r="1941" spans="1:9" s="88" customFormat="1" x14ac:dyDescent="0.2">
      <c r="A1941" s="109"/>
      <c r="B1941" s="29" t="s">
        <v>195</v>
      </c>
      <c r="C1941" s="58">
        <f t="shared" si="290"/>
        <v>37</v>
      </c>
      <c r="D1941" s="58">
        <v>37</v>
      </c>
      <c r="E1941" s="58">
        <v>0</v>
      </c>
      <c r="F1941" s="58">
        <v>0</v>
      </c>
      <c r="G1941" s="58">
        <v>0</v>
      </c>
      <c r="H1941" s="58">
        <v>0</v>
      </c>
      <c r="I1941" s="58">
        <v>0</v>
      </c>
    </row>
    <row r="1942" spans="1:9" s="354" customFormat="1" ht="25.5" x14ac:dyDescent="0.2">
      <c r="A1942" s="598" t="s">
        <v>444</v>
      </c>
      <c r="B1942" s="353" t="s">
        <v>194</v>
      </c>
      <c r="C1942" s="347">
        <f t="shared" si="290"/>
        <v>380</v>
      </c>
      <c r="D1942" s="347">
        <v>163</v>
      </c>
      <c r="E1942" s="347">
        <v>0</v>
      </c>
      <c r="F1942" s="347">
        <v>0</v>
      </c>
      <c r="G1942" s="347">
        <v>0</v>
      </c>
      <c r="H1942" s="347">
        <v>0</v>
      </c>
      <c r="I1942" s="347">
        <f>380-163</f>
        <v>217</v>
      </c>
    </row>
    <row r="1943" spans="1:9" s="88" customFormat="1" x14ac:dyDescent="0.2">
      <c r="A1943" s="109"/>
      <c r="B1943" s="29" t="s">
        <v>195</v>
      </c>
      <c r="C1943" s="58">
        <f t="shared" si="290"/>
        <v>380</v>
      </c>
      <c r="D1943" s="58">
        <v>163</v>
      </c>
      <c r="E1943" s="58">
        <v>0</v>
      </c>
      <c r="F1943" s="58">
        <v>0</v>
      </c>
      <c r="G1943" s="58">
        <v>0</v>
      </c>
      <c r="H1943" s="58">
        <v>0</v>
      </c>
      <c r="I1943" s="58">
        <f>380-163</f>
        <v>217</v>
      </c>
    </row>
    <row r="1944" spans="1:9" s="354" customFormat="1" ht="30" x14ac:dyDescent="0.25">
      <c r="A1944" s="418" t="s">
        <v>463</v>
      </c>
      <c r="B1944" s="350" t="s">
        <v>194</v>
      </c>
      <c r="C1944" s="347">
        <f t="shared" si="290"/>
        <v>17</v>
      </c>
      <c r="D1944" s="347">
        <v>5</v>
      </c>
      <c r="E1944" s="347">
        <v>0</v>
      </c>
      <c r="F1944" s="347">
        <v>0</v>
      </c>
      <c r="G1944" s="347">
        <v>0</v>
      </c>
      <c r="H1944" s="347">
        <v>0</v>
      </c>
      <c r="I1944" s="347">
        <f>17-5</f>
        <v>12</v>
      </c>
    </row>
    <row r="1945" spans="1:9" s="88" customFormat="1" x14ac:dyDescent="0.2">
      <c r="A1945" s="109"/>
      <c r="B1945" s="29" t="s">
        <v>195</v>
      </c>
      <c r="C1945" s="58">
        <f t="shared" si="290"/>
        <v>17</v>
      </c>
      <c r="D1945" s="58">
        <v>5</v>
      </c>
      <c r="E1945" s="58">
        <v>0</v>
      </c>
      <c r="F1945" s="58">
        <v>0</v>
      </c>
      <c r="G1945" s="58">
        <v>0</v>
      </c>
      <c r="H1945" s="58">
        <v>0</v>
      </c>
      <c r="I1945" s="58">
        <f>17-5</f>
        <v>12</v>
      </c>
    </row>
    <row r="1946" spans="1:9" s="354" customFormat="1" ht="30" x14ac:dyDescent="0.25">
      <c r="A1946" s="441" t="s">
        <v>464</v>
      </c>
      <c r="B1946" s="350" t="s">
        <v>194</v>
      </c>
      <c r="C1946" s="347">
        <f t="shared" si="290"/>
        <v>4.5</v>
      </c>
      <c r="D1946" s="347">
        <v>4.5</v>
      </c>
      <c r="E1946" s="347">
        <v>0</v>
      </c>
      <c r="F1946" s="347">
        <v>0</v>
      </c>
      <c r="G1946" s="347">
        <v>0</v>
      </c>
      <c r="H1946" s="347">
        <v>0</v>
      </c>
      <c r="I1946" s="347">
        <v>0</v>
      </c>
    </row>
    <row r="1947" spans="1:9" s="88" customFormat="1" x14ac:dyDescent="0.2">
      <c r="A1947" s="109"/>
      <c r="B1947" s="29" t="s">
        <v>195</v>
      </c>
      <c r="C1947" s="58">
        <f t="shared" si="290"/>
        <v>4.5</v>
      </c>
      <c r="D1947" s="58">
        <v>4.5</v>
      </c>
      <c r="E1947" s="58">
        <v>0</v>
      </c>
      <c r="F1947" s="58">
        <v>0</v>
      </c>
      <c r="G1947" s="58">
        <v>0</v>
      </c>
      <c r="H1947" s="58">
        <v>0</v>
      </c>
      <c r="I1947" s="58">
        <v>0</v>
      </c>
    </row>
    <row r="1948" spans="1:9" s="125" customFormat="1" x14ac:dyDescent="0.2">
      <c r="A1948" s="512" t="s">
        <v>676</v>
      </c>
      <c r="B1948" s="467" t="s">
        <v>194</v>
      </c>
      <c r="C1948" s="103">
        <f t="shared" si="290"/>
        <v>120</v>
      </c>
      <c r="D1948" s="103">
        <v>0</v>
      </c>
      <c r="E1948" s="58">
        <v>120</v>
      </c>
      <c r="F1948" s="103">
        <v>0</v>
      </c>
      <c r="G1948" s="103">
        <v>0</v>
      </c>
      <c r="H1948" s="103">
        <v>0</v>
      </c>
      <c r="I1948" s="103">
        <v>0</v>
      </c>
    </row>
    <row r="1949" spans="1:9" s="125" customFormat="1" x14ac:dyDescent="0.2">
      <c r="A1949" s="465"/>
      <c r="B1949" s="468" t="s">
        <v>195</v>
      </c>
      <c r="C1949" s="103">
        <f t="shared" si="290"/>
        <v>120</v>
      </c>
      <c r="D1949" s="103">
        <v>0</v>
      </c>
      <c r="E1949" s="58">
        <v>120</v>
      </c>
      <c r="F1949" s="103">
        <v>0</v>
      </c>
      <c r="G1949" s="103">
        <v>0</v>
      </c>
      <c r="H1949" s="103">
        <v>0</v>
      </c>
      <c r="I1949" s="103">
        <v>0</v>
      </c>
    </row>
    <row r="1950" spans="1:9" s="125" customFormat="1" ht="25.5" x14ac:dyDescent="0.2">
      <c r="A1950" s="513" t="s">
        <v>677</v>
      </c>
      <c r="B1950" s="467" t="s">
        <v>194</v>
      </c>
      <c r="C1950" s="103">
        <f t="shared" si="290"/>
        <v>167</v>
      </c>
      <c r="D1950" s="103">
        <v>0</v>
      </c>
      <c r="E1950" s="58">
        <v>167</v>
      </c>
      <c r="F1950" s="103">
        <v>0</v>
      </c>
      <c r="G1950" s="103">
        <v>0</v>
      </c>
      <c r="H1950" s="103">
        <v>0</v>
      </c>
      <c r="I1950" s="103">
        <v>0</v>
      </c>
    </row>
    <row r="1951" spans="1:9" s="125" customFormat="1" x14ac:dyDescent="0.2">
      <c r="A1951" s="465"/>
      <c r="B1951" s="468" t="s">
        <v>195</v>
      </c>
      <c r="C1951" s="103">
        <f t="shared" si="290"/>
        <v>167</v>
      </c>
      <c r="D1951" s="103">
        <v>0</v>
      </c>
      <c r="E1951" s="58">
        <v>167</v>
      </c>
      <c r="F1951" s="103">
        <v>0</v>
      </c>
      <c r="G1951" s="103">
        <v>0</v>
      </c>
      <c r="H1951" s="103">
        <v>0</v>
      </c>
      <c r="I1951" s="103">
        <v>0</v>
      </c>
    </row>
    <row r="1952" spans="1:9" s="125" customFormat="1" ht="38.25" x14ac:dyDescent="0.2">
      <c r="A1952" s="513" t="s">
        <v>678</v>
      </c>
      <c r="B1952" s="467" t="s">
        <v>194</v>
      </c>
      <c r="C1952" s="103">
        <f t="shared" si="290"/>
        <v>30</v>
      </c>
      <c r="D1952" s="103">
        <v>0</v>
      </c>
      <c r="E1952" s="58">
        <v>30</v>
      </c>
      <c r="F1952" s="103">
        <v>0</v>
      </c>
      <c r="G1952" s="103">
        <v>0</v>
      </c>
      <c r="H1952" s="103">
        <v>0</v>
      </c>
      <c r="I1952" s="103">
        <v>0</v>
      </c>
    </row>
    <row r="1953" spans="1:9" s="125" customFormat="1" x14ac:dyDescent="0.2">
      <c r="A1953" s="465"/>
      <c r="B1953" s="468" t="s">
        <v>195</v>
      </c>
      <c r="C1953" s="103">
        <f t="shared" si="290"/>
        <v>30</v>
      </c>
      <c r="D1953" s="103">
        <v>0</v>
      </c>
      <c r="E1953" s="58">
        <v>30</v>
      </c>
      <c r="F1953" s="103">
        <v>0</v>
      </c>
      <c r="G1953" s="103">
        <v>0</v>
      </c>
      <c r="H1953" s="103">
        <v>0</v>
      </c>
      <c r="I1953" s="103">
        <v>0</v>
      </c>
    </row>
    <row r="1954" spans="1:9" s="125" customFormat="1" ht="25.5" x14ac:dyDescent="0.2">
      <c r="A1954" s="513" t="s">
        <v>679</v>
      </c>
      <c r="B1954" s="467" t="s">
        <v>194</v>
      </c>
      <c r="C1954" s="103">
        <f t="shared" si="290"/>
        <v>216</v>
      </c>
      <c r="D1954" s="103">
        <v>0</v>
      </c>
      <c r="E1954" s="58">
        <v>216</v>
      </c>
      <c r="F1954" s="103">
        <v>0</v>
      </c>
      <c r="G1954" s="103">
        <v>0</v>
      </c>
      <c r="H1954" s="103">
        <v>0</v>
      </c>
      <c r="I1954" s="103">
        <v>0</v>
      </c>
    </row>
    <row r="1955" spans="1:9" s="125" customFormat="1" x14ac:dyDescent="0.2">
      <c r="A1955" s="465"/>
      <c r="B1955" s="468" t="s">
        <v>195</v>
      </c>
      <c r="C1955" s="103">
        <f t="shared" si="290"/>
        <v>216</v>
      </c>
      <c r="D1955" s="103">
        <v>0</v>
      </c>
      <c r="E1955" s="58">
        <v>216</v>
      </c>
      <c r="F1955" s="103">
        <v>0</v>
      </c>
      <c r="G1955" s="103">
        <v>0</v>
      </c>
      <c r="H1955" s="103">
        <v>0</v>
      </c>
      <c r="I1955" s="103">
        <v>0</v>
      </c>
    </row>
    <row r="1956" spans="1:9" s="125" customFormat="1" x14ac:dyDescent="0.2">
      <c r="A1956" s="512" t="s">
        <v>680</v>
      </c>
      <c r="B1956" s="467" t="s">
        <v>194</v>
      </c>
      <c r="C1956" s="103">
        <f t="shared" si="290"/>
        <v>11</v>
      </c>
      <c r="D1956" s="103">
        <v>0</v>
      </c>
      <c r="E1956" s="58">
        <f>20-9</f>
        <v>11</v>
      </c>
      <c r="F1956" s="103">
        <v>0</v>
      </c>
      <c r="G1956" s="103">
        <v>0</v>
      </c>
      <c r="H1956" s="103">
        <v>0</v>
      </c>
      <c r="I1956" s="103">
        <v>0</v>
      </c>
    </row>
    <row r="1957" spans="1:9" s="125" customFormat="1" x14ac:dyDescent="0.2">
      <c r="A1957" s="465"/>
      <c r="B1957" s="468" t="s">
        <v>195</v>
      </c>
      <c r="C1957" s="103">
        <f t="shared" si="290"/>
        <v>11</v>
      </c>
      <c r="D1957" s="103">
        <v>0</v>
      </c>
      <c r="E1957" s="58">
        <f>20-9</f>
        <v>11</v>
      </c>
      <c r="F1957" s="103">
        <v>0</v>
      </c>
      <c r="G1957" s="103">
        <v>0</v>
      </c>
      <c r="H1957" s="103">
        <v>0</v>
      </c>
      <c r="I1957" s="103">
        <v>0</v>
      </c>
    </row>
    <row r="1958" spans="1:9" s="125" customFormat="1" x14ac:dyDescent="0.2">
      <c r="A1958" s="512" t="s">
        <v>681</v>
      </c>
      <c r="B1958" s="467" t="s">
        <v>194</v>
      </c>
      <c r="C1958" s="103">
        <f t="shared" si="290"/>
        <v>13</v>
      </c>
      <c r="D1958" s="103">
        <v>0</v>
      </c>
      <c r="E1958" s="58">
        <f>30-17</f>
        <v>13</v>
      </c>
      <c r="F1958" s="103">
        <v>0</v>
      </c>
      <c r="G1958" s="103">
        <v>0</v>
      </c>
      <c r="H1958" s="103">
        <v>0</v>
      </c>
      <c r="I1958" s="103">
        <v>0</v>
      </c>
    </row>
    <row r="1959" spans="1:9" s="125" customFormat="1" x14ac:dyDescent="0.2">
      <c r="A1959" s="465"/>
      <c r="B1959" s="468" t="s">
        <v>195</v>
      </c>
      <c r="C1959" s="103">
        <f t="shared" si="290"/>
        <v>13</v>
      </c>
      <c r="D1959" s="103">
        <v>0</v>
      </c>
      <c r="E1959" s="58">
        <f>30-17</f>
        <v>13</v>
      </c>
      <c r="F1959" s="103">
        <v>0</v>
      </c>
      <c r="G1959" s="103">
        <v>0</v>
      </c>
      <c r="H1959" s="103">
        <v>0</v>
      </c>
      <c r="I1959" s="103">
        <v>0</v>
      </c>
    </row>
    <row r="1960" spans="1:9" s="125" customFormat="1" ht="25.5" x14ac:dyDescent="0.2">
      <c r="A1960" s="513" t="s">
        <v>682</v>
      </c>
      <c r="B1960" s="467" t="s">
        <v>194</v>
      </c>
      <c r="C1960" s="103">
        <f t="shared" si="290"/>
        <v>11</v>
      </c>
      <c r="D1960" s="103">
        <v>0</v>
      </c>
      <c r="E1960" s="58">
        <v>11</v>
      </c>
      <c r="F1960" s="103">
        <v>0</v>
      </c>
      <c r="G1960" s="103">
        <v>0</v>
      </c>
      <c r="H1960" s="103">
        <v>0</v>
      </c>
      <c r="I1960" s="103">
        <v>0</v>
      </c>
    </row>
    <row r="1961" spans="1:9" s="125" customFormat="1" x14ac:dyDescent="0.2">
      <c r="A1961" s="465"/>
      <c r="B1961" s="468" t="s">
        <v>195</v>
      </c>
      <c r="C1961" s="103">
        <f t="shared" si="290"/>
        <v>11</v>
      </c>
      <c r="D1961" s="103">
        <v>0</v>
      </c>
      <c r="E1961" s="58">
        <v>11</v>
      </c>
      <c r="F1961" s="103">
        <v>0</v>
      </c>
      <c r="G1961" s="103">
        <v>0</v>
      </c>
      <c r="H1961" s="103">
        <v>0</v>
      </c>
      <c r="I1961" s="103">
        <v>0</v>
      </c>
    </row>
    <row r="1962" spans="1:9" s="125" customFormat="1" ht="38.25" x14ac:dyDescent="0.2">
      <c r="A1962" s="513" t="s">
        <v>683</v>
      </c>
      <c r="B1962" s="467" t="s">
        <v>194</v>
      </c>
      <c r="C1962" s="103">
        <f t="shared" si="290"/>
        <v>15</v>
      </c>
      <c r="D1962" s="103">
        <v>0</v>
      </c>
      <c r="E1962" s="58">
        <v>15</v>
      </c>
      <c r="F1962" s="103">
        <v>0</v>
      </c>
      <c r="G1962" s="103">
        <v>0</v>
      </c>
      <c r="H1962" s="103">
        <v>0</v>
      </c>
      <c r="I1962" s="103">
        <v>0</v>
      </c>
    </row>
    <row r="1963" spans="1:9" s="125" customFormat="1" x14ac:dyDescent="0.2">
      <c r="A1963" s="465"/>
      <c r="B1963" s="468" t="s">
        <v>195</v>
      </c>
      <c r="C1963" s="103">
        <f t="shared" si="290"/>
        <v>15</v>
      </c>
      <c r="D1963" s="103">
        <v>0</v>
      </c>
      <c r="E1963" s="58">
        <v>15</v>
      </c>
      <c r="F1963" s="103">
        <v>0</v>
      </c>
      <c r="G1963" s="103">
        <v>0</v>
      </c>
      <c r="H1963" s="103">
        <v>0</v>
      </c>
      <c r="I1963" s="103">
        <v>0</v>
      </c>
    </row>
    <row r="1964" spans="1:9" s="125" customFormat="1" ht="25.5" x14ac:dyDescent="0.2">
      <c r="A1964" s="513" t="s">
        <v>684</v>
      </c>
      <c r="B1964" s="467" t="s">
        <v>194</v>
      </c>
      <c r="C1964" s="103">
        <f t="shared" si="290"/>
        <v>8</v>
      </c>
      <c r="D1964" s="103">
        <v>0</v>
      </c>
      <c r="E1964" s="58">
        <v>8</v>
      </c>
      <c r="F1964" s="103">
        <v>0</v>
      </c>
      <c r="G1964" s="103">
        <v>0</v>
      </c>
      <c r="H1964" s="103">
        <v>0</v>
      </c>
      <c r="I1964" s="103">
        <v>0</v>
      </c>
    </row>
    <row r="1965" spans="1:9" s="125" customFormat="1" x14ac:dyDescent="0.2">
      <c r="A1965" s="465"/>
      <c r="B1965" s="468" t="s">
        <v>195</v>
      </c>
      <c r="C1965" s="103">
        <f t="shared" si="290"/>
        <v>8</v>
      </c>
      <c r="D1965" s="103">
        <v>0</v>
      </c>
      <c r="E1965" s="58">
        <v>8</v>
      </c>
      <c r="F1965" s="103">
        <v>0</v>
      </c>
      <c r="G1965" s="103">
        <v>0</v>
      </c>
      <c r="H1965" s="103">
        <v>0</v>
      </c>
      <c r="I1965" s="103">
        <v>0</v>
      </c>
    </row>
    <row r="1966" spans="1:9" s="125" customFormat="1" x14ac:dyDescent="0.2">
      <c r="A1966" s="562" t="s">
        <v>847</v>
      </c>
      <c r="B1966" s="563" t="s">
        <v>194</v>
      </c>
      <c r="C1966" s="103">
        <f t="shared" si="290"/>
        <v>20</v>
      </c>
      <c r="D1966" s="103">
        <v>0</v>
      </c>
      <c r="E1966" s="58">
        <v>20</v>
      </c>
      <c r="F1966" s="103">
        <v>0</v>
      </c>
      <c r="G1966" s="103">
        <v>0</v>
      </c>
      <c r="H1966" s="103">
        <v>0</v>
      </c>
      <c r="I1966" s="103">
        <v>0</v>
      </c>
    </row>
    <row r="1967" spans="1:9" s="125" customFormat="1" x14ac:dyDescent="0.2">
      <c r="A1967" s="564"/>
      <c r="B1967" s="70" t="s">
        <v>195</v>
      </c>
      <c r="C1967" s="103">
        <f>D1967+E1967+F1967+G1967+H1967+I1967</f>
        <v>20</v>
      </c>
      <c r="D1967" s="103">
        <v>0</v>
      </c>
      <c r="E1967" s="58">
        <v>20</v>
      </c>
      <c r="F1967" s="103">
        <v>0</v>
      </c>
      <c r="G1967" s="103">
        <v>0</v>
      </c>
      <c r="H1967" s="103">
        <v>0</v>
      </c>
      <c r="I1967" s="103">
        <v>0</v>
      </c>
    </row>
    <row r="1968" spans="1:9" s="125" customFormat="1" ht="38.25" x14ac:dyDescent="0.2">
      <c r="A1968" s="77" t="s">
        <v>848</v>
      </c>
      <c r="B1968" s="27" t="s">
        <v>194</v>
      </c>
      <c r="C1968" s="103">
        <f>D1968+E1968+F1968+G1968+H1968+I1968</f>
        <v>9</v>
      </c>
      <c r="D1968" s="103">
        <v>0</v>
      </c>
      <c r="E1968" s="58">
        <v>9</v>
      </c>
      <c r="F1968" s="103">
        <v>0</v>
      </c>
      <c r="G1968" s="103">
        <v>0</v>
      </c>
      <c r="H1968" s="103">
        <v>0</v>
      </c>
      <c r="I1968" s="103">
        <v>0</v>
      </c>
    </row>
    <row r="1969" spans="1:10" s="125" customFormat="1" x14ac:dyDescent="0.2">
      <c r="A1969" s="14"/>
      <c r="B1969" s="29" t="s">
        <v>195</v>
      </c>
      <c r="C1969" s="103">
        <f>D1969+E1969+F1969+G1969+H1969+I1969</f>
        <v>9</v>
      </c>
      <c r="D1969" s="103">
        <v>0</v>
      </c>
      <c r="E1969" s="58">
        <v>9</v>
      </c>
      <c r="F1969" s="103">
        <v>0</v>
      </c>
      <c r="G1969" s="103">
        <v>0</v>
      </c>
      <c r="H1969" s="103">
        <v>0</v>
      </c>
      <c r="I1969" s="103">
        <v>0</v>
      </c>
    </row>
    <row r="1970" spans="1:10" s="161" customFormat="1" x14ac:dyDescent="0.2">
      <c r="A1970" s="182" t="s">
        <v>277</v>
      </c>
      <c r="B1970" s="159" t="s">
        <v>194</v>
      </c>
      <c r="C1970" s="160">
        <f t="shared" si="290"/>
        <v>574.98599999999999</v>
      </c>
      <c r="D1970" s="160">
        <f t="shared" ref="D1970:I1971" si="294">D1972+D1974+D1976+D1978+D1980+D1982+D1984+D1986+D1988+D1990+D1992+D1994+D1996+D1998+D2000</f>
        <v>238.79599999999999</v>
      </c>
      <c r="E1970" s="160">
        <f t="shared" si="294"/>
        <v>210</v>
      </c>
      <c r="F1970" s="160">
        <f t="shared" si="294"/>
        <v>0</v>
      </c>
      <c r="G1970" s="160">
        <f t="shared" si="294"/>
        <v>0</v>
      </c>
      <c r="H1970" s="160">
        <f t="shared" si="294"/>
        <v>0</v>
      </c>
      <c r="I1970" s="160">
        <f t="shared" si="294"/>
        <v>126.18999999999997</v>
      </c>
    </row>
    <row r="1971" spans="1:10" s="161" customFormat="1" x14ac:dyDescent="0.2">
      <c r="A1971" s="169"/>
      <c r="B1971" s="162" t="s">
        <v>195</v>
      </c>
      <c r="C1971" s="160">
        <f t="shared" si="290"/>
        <v>574.98599999999999</v>
      </c>
      <c r="D1971" s="160">
        <f t="shared" si="294"/>
        <v>238.79599999999999</v>
      </c>
      <c r="E1971" s="160">
        <f t="shared" si="294"/>
        <v>210</v>
      </c>
      <c r="F1971" s="160">
        <f t="shared" si="294"/>
        <v>0</v>
      </c>
      <c r="G1971" s="160">
        <f t="shared" si="294"/>
        <v>0</v>
      </c>
      <c r="H1971" s="160">
        <f t="shared" si="294"/>
        <v>0</v>
      </c>
      <c r="I1971" s="160">
        <f t="shared" si="294"/>
        <v>126.18999999999997</v>
      </c>
    </row>
    <row r="1972" spans="1:10" s="125" customFormat="1" ht="25.5" x14ac:dyDescent="0.2">
      <c r="A1972" s="138" t="s">
        <v>508</v>
      </c>
      <c r="B1972" s="102" t="s">
        <v>194</v>
      </c>
      <c r="C1972" s="103">
        <f t="shared" si="290"/>
        <v>23</v>
      </c>
      <c r="D1972" s="103">
        <v>23</v>
      </c>
      <c r="E1972" s="103">
        <v>0</v>
      </c>
      <c r="F1972" s="103">
        <v>0</v>
      </c>
      <c r="G1972" s="103">
        <v>0</v>
      </c>
      <c r="H1972" s="103">
        <v>0</v>
      </c>
      <c r="I1972" s="103">
        <v>0</v>
      </c>
    </row>
    <row r="1973" spans="1:10" s="125" customFormat="1" x14ac:dyDescent="0.2">
      <c r="A1973" s="109"/>
      <c r="B1973" s="106" t="s">
        <v>195</v>
      </c>
      <c r="C1973" s="103">
        <f t="shared" si="290"/>
        <v>23</v>
      </c>
      <c r="D1973" s="103">
        <v>23</v>
      </c>
      <c r="E1973" s="103">
        <v>0</v>
      </c>
      <c r="F1973" s="103">
        <v>0</v>
      </c>
      <c r="G1973" s="103">
        <v>0</v>
      </c>
      <c r="H1973" s="103">
        <v>0</v>
      </c>
      <c r="I1973" s="103">
        <v>0</v>
      </c>
    </row>
    <row r="1974" spans="1:10" s="125" customFormat="1" ht="38.25" x14ac:dyDescent="0.2">
      <c r="A1974" s="138" t="s">
        <v>333</v>
      </c>
      <c r="B1974" s="102" t="s">
        <v>194</v>
      </c>
      <c r="C1974" s="103">
        <f t="shared" si="290"/>
        <v>34.994999999999997</v>
      </c>
      <c r="D1974" s="103">
        <f>D1975</f>
        <v>23.204999999999998</v>
      </c>
      <c r="E1974" s="103">
        <v>0</v>
      </c>
      <c r="F1974" s="103">
        <v>0</v>
      </c>
      <c r="G1974" s="103">
        <v>0</v>
      </c>
      <c r="H1974" s="103">
        <v>0</v>
      </c>
      <c r="I1974" s="103">
        <f>I1975</f>
        <v>11.79</v>
      </c>
      <c r="J1974" s="125" t="s">
        <v>551</v>
      </c>
    </row>
    <row r="1975" spans="1:10" s="125" customFormat="1" x14ac:dyDescent="0.2">
      <c r="A1975" s="109"/>
      <c r="B1975" s="106" t="s">
        <v>195</v>
      </c>
      <c r="C1975" s="103">
        <f t="shared" si="290"/>
        <v>34.994999999999997</v>
      </c>
      <c r="D1975" s="103">
        <v>23.204999999999998</v>
      </c>
      <c r="E1975" s="103">
        <v>0</v>
      </c>
      <c r="F1975" s="103">
        <v>0</v>
      </c>
      <c r="G1975" s="103">
        <v>0</v>
      </c>
      <c r="H1975" s="103">
        <v>0</v>
      </c>
      <c r="I1975" s="103">
        <v>11.79</v>
      </c>
    </row>
    <row r="1976" spans="1:10" s="125" customFormat="1" x14ac:dyDescent="0.2">
      <c r="A1976" s="138" t="s">
        <v>354</v>
      </c>
      <c r="B1976" s="102" t="s">
        <v>194</v>
      </c>
      <c r="C1976" s="103">
        <f t="shared" si="290"/>
        <v>56.000999999999998</v>
      </c>
      <c r="D1976" s="103">
        <f>D1977</f>
        <v>22.491</v>
      </c>
      <c r="E1976" s="103">
        <v>0</v>
      </c>
      <c r="F1976" s="103">
        <v>0</v>
      </c>
      <c r="G1976" s="103">
        <v>0</v>
      </c>
      <c r="H1976" s="103">
        <v>0</v>
      </c>
      <c r="I1976" s="103">
        <f>I1977</f>
        <v>33.51</v>
      </c>
    </row>
    <row r="1977" spans="1:10" s="125" customFormat="1" x14ac:dyDescent="0.2">
      <c r="A1977" s="109"/>
      <c r="B1977" s="106" t="s">
        <v>195</v>
      </c>
      <c r="C1977" s="103">
        <f t="shared" si="290"/>
        <v>56.000999999999998</v>
      </c>
      <c r="D1977" s="103">
        <v>22.491</v>
      </c>
      <c r="E1977" s="103">
        <v>0</v>
      </c>
      <c r="F1977" s="103">
        <v>0</v>
      </c>
      <c r="G1977" s="103">
        <v>0</v>
      </c>
      <c r="H1977" s="103">
        <v>0</v>
      </c>
      <c r="I1977" s="103">
        <v>33.51</v>
      </c>
    </row>
    <row r="1978" spans="1:10" s="125" customFormat="1" ht="25.5" x14ac:dyDescent="0.2">
      <c r="A1978" s="138" t="s">
        <v>355</v>
      </c>
      <c r="B1978" s="102" t="s">
        <v>194</v>
      </c>
      <c r="C1978" s="103">
        <f t="shared" si="290"/>
        <v>74.995000000000005</v>
      </c>
      <c r="D1978" s="103">
        <f>D1979</f>
        <v>56.524999999999999</v>
      </c>
      <c r="E1978" s="103">
        <v>0</v>
      </c>
      <c r="F1978" s="103">
        <v>0</v>
      </c>
      <c r="G1978" s="103">
        <v>0</v>
      </c>
      <c r="H1978" s="103">
        <v>0</v>
      </c>
      <c r="I1978" s="103">
        <f>I1979</f>
        <v>18.47</v>
      </c>
    </row>
    <row r="1979" spans="1:10" s="125" customFormat="1" x14ac:dyDescent="0.2">
      <c r="A1979" s="109"/>
      <c r="B1979" s="106" t="s">
        <v>195</v>
      </c>
      <c r="C1979" s="103">
        <f t="shared" si="290"/>
        <v>74.995000000000005</v>
      </c>
      <c r="D1979" s="103">
        <v>56.524999999999999</v>
      </c>
      <c r="E1979" s="103">
        <v>0</v>
      </c>
      <c r="F1979" s="103">
        <v>0</v>
      </c>
      <c r="G1979" s="103">
        <v>0</v>
      </c>
      <c r="H1979" s="103">
        <v>0</v>
      </c>
      <c r="I1979" s="103">
        <v>18.47</v>
      </c>
    </row>
    <row r="1980" spans="1:10" s="125" customFormat="1" ht="25.5" hidden="1" x14ac:dyDescent="0.2">
      <c r="A1980" s="248" t="s">
        <v>356</v>
      </c>
      <c r="B1980" s="102" t="s">
        <v>194</v>
      </c>
      <c r="C1980" s="103">
        <f>C1981</f>
        <v>15</v>
      </c>
      <c r="D1980" s="103">
        <v>0</v>
      </c>
      <c r="E1980" s="103">
        <v>0</v>
      </c>
      <c r="F1980" s="103">
        <v>0</v>
      </c>
      <c r="G1980" s="103">
        <v>0</v>
      </c>
      <c r="H1980" s="103">
        <v>0</v>
      </c>
      <c r="I1980" s="103">
        <v>0</v>
      </c>
    </row>
    <row r="1981" spans="1:10" s="125" customFormat="1" hidden="1" x14ac:dyDescent="0.2">
      <c r="A1981" s="109"/>
      <c r="B1981" s="106" t="s">
        <v>195</v>
      </c>
      <c r="C1981" s="103">
        <v>15</v>
      </c>
      <c r="D1981" s="103">
        <v>0</v>
      </c>
      <c r="E1981" s="103">
        <v>0</v>
      </c>
      <c r="F1981" s="103">
        <v>0</v>
      </c>
      <c r="G1981" s="103">
        <v>0</v>
      </c>
      <c r="H1981" s="103">
        <v>0</v>
      </c>
      <c r="I1981" s="103">
        <v>0</v>
      </c>
    </row>
    <row r="1982" spans="1:10" s="125" customFormat="1" ht="25.5" x14ac:dyDescent="0.2">
      <c r="A1982" s="138" t="s">
        <v>361</v>
      </c>
      <c r="B1982" s="102" t="s">
        <v>194</v>
      </c>
      <c r="C1982" s="103">
        <f t="shared" si="290"/>
        <v>40</v>
      </c>
      <c r="D1982" s="103">
        <f>D1983</f>
        <v>23.2</v>
      </c>
      <c r="E1982" s="103">
        <v>0</v>
      </c>
      <c r="F1982" s="103">
        <v>0</v>
      </c>
      <c r="G1982" s="103">
        <v>0</v>
      </c>
      <c r="H1982" s="103">
        <v>0</v>
      </c>
      <c r="I1982" s="103">
        <f>I1983</f>
        <v>16.8</v>
      </c>
      <c r="J1982" s="125" t="s">
        <v>550</v>
      </c>
    </row>
    <row r="1983" spans="1:10" s="125" customFormat="1" x14ac:dyDescent="0.2">
      <c r="A1983" s="109"/>
      <c r="B1983" s="106" t="s">
        <v>195</v>
      </c>
      <c r="C1983" s="103">
        <f t="shared" si="290"/>
        <v>40</v>
      </c>
      <c r="D1983" s="103">
        <v>23.2</v>
      </c>
      <c r="E1983" s="103">
        <v>0</v>
      </c>
      <c r="F1983" s="103">
        <v>0</v>
      </c>
      <c r="G1983" s="103">
        <v>0</v>
      </c>
      <c r="H1983" s="103">
        <v>0</v>
      </c>
      <c r="I1983" s="103">
        <v>16.8</v>
      </c>
    </row>
    <row r="1984" spans="1:10" s="125" customFormat="1" ht="25.5" x14ac:dyDescent="0.2">
      <c r="A1984" s="138" t="s">
        <v>362</v>
      </c>
      <c r="B1984" s="102" t="s">
        <v>194</v>
      </c>
      <c r="C1984" s="103">
        <f t="shared" si="290"/>
        <v>39.994999999999997</v>
      </c>
      <c r="D1984" s="103">
        <f>D1985</f>
        <v>23.204999999999998</v>
      </c>
      <c r="E1984" s="103">
        <v>0</v>
      </c>
      <c r="F1984" s="103">
        <v>0</v>
      </c>
      <c r="G1984" s="103">
        <v>0</v>
      </c>
      <c r="H1984" s="103">
        <v>0</v>
      </c>
      <c r="I1984" s="103">
        <f>I1985</f>
        <v>16.79</v>
      </c>
    </row>
    <row r="1985" spans="1:10" s="125" customFormat="1" x14ac:dyDescent="0.2">
      <c r="A1985" s="109"/>
      <c r="B1985" s="106" t="s">
        <v>195</v>
      </c>
      <c r="C1985" s="103">
        <f t="shared" si="290"/>
        <v>39.994999999999997</v>
      </c>
      <c r="D1985" s="103">
        <v>23.204999999999998</v>
      </c>
      <c r="E1985" s="103">
        <v>0</v>
      </c>
      <c r="F1985" s="103">
        <v>0</v>
      </c>
      <c r="G1985" s="103">
        <v>0</v>
      </c>
      <c r="H1985" s="103">
        <v>0</v>
      </c>
      <c r="I1985" s="103">
        <v>16.79</v>
      </c>
    </row>
    <row r="1986" spans="1:10" s="125" customFormat="1" x14ac:dyDescent="0.2">
      <c r="A1986" s="138" t="s">
        <v>7</v>
      </c>
      <c r="B1986" s="102" t="s">
        <v>194</v>
      </c>
      <c r="C1986" s="103">
        <f t="shared" si="290"/>
        <v>31.999000000000002</v>
      </c>
      <c r="D1986" s="103">
        <f>D1987</f>
        <v>21.759</v>
      </c>
      <c r="E1986" s="103">
        <v>0</v>
      </c>
      <c r="F1986" s="103">
        <v>0</v>
      </c>
      <c r="G1986" s="103">
        <v>0</v>
      </c>
      <c r="H1986" s="103">
        <v>0</v>
      </c>
      <c r="I1986" s="103">
        <f>I1987</f>
        <v>10.24</v>
      </c>
    </row>
    <row r="1987" spans="1:10" s="125" customFormat="1" x14ac:dyDescent="0.2">
      <c r="A1987" s="109"/>
      <c r="B1987" s="106" t="s">
        <v>195</v>
      </c>
      <c r="C1987" s="103">
        <f t="shared" si="290"/>
        <v>31.999000000000002</v>
      </c>
      <c r="D1987" s="103">
        <v>21.759</v>
      </c>
      <c r="E1987" s="103">
        <v>0</v>
      </c>
      <c r="F1987" s="103">
        <v>0</v>
      </c>
      <c r="G1987" s="103">
        <v>0</v>
      </c>
      <c r="H1987" s="103">
        <v>0</v>
      </c>
      <c r="I1987" s="103">
        <v>10.24</v>
      </c>
    </row>
    <row r="1988" spans="1:10" s="125" customFormat="1" x14ac:dyDescent="0.2">
      <c r="A1988" s="138" t="s">
        <v>8</v>
      </c>
      <c r="B1988" s="102" t="s">
        <v>194</v>
      </c>
      <c r="C1988" s="103">
        <f t="shared" si="290"/>
        <v>32</v>
      </c>
      <c r="D1988" s="103">
        <f>D1989</f>
        <v>21.76</v>
      </c>
      <c r="E1988" s="103">
        <v>0</v>
      </c>
      <c r="F1988" s="103">
        <v>0</v>
      </c>
      <c r="G1988" s="103">
        <v>0</v>
      </c>
      <c r="H1988" s="103">
        <v>0</v>
      </c>
      <c r="I1988" s="103">
        <f>I1989</f>
        <v>10.24</v>
      </c>
      <c r="J1988" s="125" t="s">
        <v>549</v>
      </c>
    </row>
    <row r="1989" spans="1:10" s="125" customFormat="1" x14ac:dyDescent="0.2">
      <c r="A1989" s="109"/>
      <c r="B1989" s="106" t="s">
        <v>195</v>
      </c>
      <c r="C1989" s="103">
        <f t="shared" si="290"/>
        <v>32</v>
      </c>
      <c r="D1989" s="103">
        <v>21.76</v>
      </c>
      <c r="E1989" s="103">
        <v>0</v>
      </c>
      <c r="F1989" s="103">
        <v>0</v>
      </c>
      <c r="G1989" s="103">
        <v>0</v>
      </c>
      <c r="H1989" s="103">
        <v>0</v>
      </c>
      <c r="I1989" s="103">
        <v>10.24</v>
      </c>
    </row>
    <row r="1990" spans="1:10" s="125" customFormat="1" ht="25.5" x14ac:dyDescent="0.2">
      <c r="A1990" s="138" t="s">
        <v>9</v>
      </c>
      <c r="B1990" s="102" t="s">
        <v>194</v>
      </c>
      <c r="C1990" s="103">
        <f t="shared" si="290"/>
        <v>32.000999999999998</v>
      </c>
      <c r="D1990" s="103">
        <f>D1991</f>
        <v>23.651</v>
      </c>
      <c r="E1990" s="103">
        <v>0</v>
      </c>
      <c r="F1990" s="103">
        <v>0</v>
      </c>
      <c r="G1990" s="103">
        <v>0</v>
      </c>
      <c r="H1990" s="103">
        <v>0</v>
      </c>
      <c r="I1990" s="103">
        <f>I1991</f>
        <v>8.35</v>
      </c>
      <c r="J1990" s="125" t="s">
        <v>549</v>
      </c>
    </row>
    <row r="1991" spans="1:10" s="125" customFormat="1" x14ac:dyDescent="0.2">
      <c r="A1991" s="109"/>
      <c r="B1991" s="106" t="s">
        <v>195</v>
      </c>
      <c r="C1991" s="103">
        <f t="shared" si="290"/>
        <v>32.000999999999998</v>
      </c>
      <c r="D1991" s="103">
        <v>23.651</v>
      </c>
      <c r="E1991" s="103">
        <v>0</v>
      </c>
      <c r="F1991" s="103">
        <v>0</v>
      </c>
      <c r="G1991" s="103">
        <v>0</v>
      </c>
      <c r="H1991" s="103">
        <v>0</v>
      </c>
      <c r="I1991" s="103">
        <v>8.35</v>
      </c>
    </row>
    <row r="1992" spans="1:10" s="125" customFormat="1" ht="15.75" customHeight="1" x14ac:dyDescent="0.2">
      <c r="A1992" s="513" t="s">
        <v>685</v>
      </c>
      <c r="B1992" s="467" t="s">
        <v>194</v>
      </c>
      <c r="C1992" s="103">
        <f t="shared" si="290"/>
        <v>22</v>
      </c>
      <c r="D1992" s="103">
        <v>0</v>
      </c>
      <c r="E1992" s="58">
        <v>22</v>
      </c>
      <c r="F1992" s="103">
        <v>0</v>
      </c>
      <c r="G1992" s="103">
        <v>0</v>
      </c>
      <c r="H1992" s="103">
        <v>0</v>
      </c>
      <c r="I1992" s="103">
        <v>0</v>
      </c>
    </row>
    <row r="1993" spans="1:10" s="125" customFormat="1" x14ac:dyDescent="0.2">
      <c r="A1993" s="465"/>
      <c r="B1993" s="468" t="s">
        <v>195</v>
      </c>
      <c r="C1993" s="103">
        <f t="shared" si="290"/>
        <v>22</v>
      </c>
      <c r="D1993" s="103">
        <v>0</v>
      </c>
      <c r="E1993" s="58">
        <v>22</v>
      </c>
      <c r="F1993" s="103">
        <v>0</v>
      </c>
      <c r="G1993" s="103">
        <v>0</v>
      </c>
      <c r="H1993" s="103">
        <v>0</v>
      </c>
      <c r="I1993" s="103">
        <v>0</v>
      </c>
    </row>
    <row r="1994" spans="1:10" s="125" customFormat="1" ht="26.25" customHeight="1" x14ac:dyDescent="0.2">
      <c r="A1994" s="513" t="s">
        <v>686</v>
      </c>
      <c r="B1994" s="467" t="s">
        <v>194</v>
      </c>
      <c r="C1994" s="103">
        <f t="shared" si="290"/>
        <v>36</v>
      </c>
      <c r="D1994" s="103">
        <v>0</v>
      </c>
      <c r="E1994" s="58">
        <v>36</v>
      </c>
      <c r="F1994" s="103">
        <v>0</v>
      </c>
      <c r="G1994" s="103">
        <v>0</v>
      </c>
      <c r="H1994" s="103">
        <v>0</v>
      </c>
      <c r="I1994" s="103">
        <v>0</v>
      </c>
    </row>
    <row r="1995" spans="1:10" s="125" customFormat="1" x14ac:dyDescent="0.2">
      <c r="A1995" s="465"/>
      <c r="B1995" s="468" t="s">
        <v>195</v>
      </c>
      <c r="C1995" s="103">
        <f t="shared" si="290"/>
        <v>36</v>
      </c>
      <c r="D1995" s="103">
        <v>0</v>
      </c>
      <c r="E1995" s="58">
        <v>36</v>
      </c>
      <c r="F1995" s="103">
        <v>0</v>
      </c>
      <c r="G1995" s="103">
        <v>0</v>
      </c>
      <c r="H1995" s="103">
        <v>0</v>
      </c>
      <c r="I1995" s="103">
        <v>0</v>
      </c>
    </row>
    <row r="1996" spans="1:10" s="125" customFormat="1" ht="15.75" customHeight="1" x14ac:dyDescent="0.2">
      <c r="A1996" s="513" t="s">
        <v>119</v>
      </c>
      <c r="B1996" s="467" t="s">
        <v>194</v>
      </c>
      <c r="C1996" s="103">
        <f t="shared" si="290"/>
        <v>130</v>
      </c>
      <c r="D1996" s="103">
        <v>0</v>
      </c>
      <c r="E1996" s="58">
        <v>130</v>
      </c>
      <c r="F1996" s="103">
        <v>0</v>
      </c>
      <c r="G1996" s="103">
        <v>0</v>
      </c>
      <c r="H1996" s="103">
        <v>0</v>
      </c>
      <c r="I1996" s="103">
        <v>0</v>
      </c>
    </row>
    <row r="1997" spans="1:10" s="125" customFormat="1" x14ac:dyDescent="0.2">
      <c r="A1997" s="465"/>
      <c r="B1997" s="468" t="s">
        <v>195</v>
      </c>
      <c r="C1997" s="103">
        <f t="shared" si="290"/>
        <v>130</v>
      </c>
      <c r="D1997" s="103">
        <v>0</v>
      </c>
      <c r="E1997" s="58">
        <v>130</v>
      </c>
      <c r="F1997" s="103">
        <v>0</v>
      </c>
      <c r="G1997" s="103">
        <v>0</v>
      </c>
      <c r="H1997" s="103">
        <v>0</v>
      </c>
      <c r="I1997" s="103">
        <v>0</v>
      </c>
    </row>
    <row r="1998" spans="1:10" s="125" customFormat="1" ht="28.5" customHeight="1" x14ac:dyDescent="0.2">
      <c r="A1998" s="513" t="s">
        <v>725</v>
      </c>
      <c r="B1998" s="467" t="s">
        <v>194</v>
      </c>
      <c r="C1998" s="103">
        <f t="shared" si="290"/>
        <v>0</v>
      </c>
      <c r="D1998" s="103">
        <v>0</v>
      </c>
      <c r="E1998" s="58">
        <f>22-22</f>
        <v>0</v>
      </c>
      <c r="F1998" s="103">
        <v>0</v>
      </c>
      <c r="G1998" s="103">
        <v>0</v>
      </c>
      <c r="H1998" s="103">
        <v>0</v>
      </c>
      <c r="I1998" s="103">
        <v>0</v>
      </c>
    </row>
    <row r="1999" spans="1:10" s="125" customFormat="1" x14ac:dyDescent="0.2">
      <c r="A1999" s="465"/>
      <c r="B1999" s="468" t="s">
        <v>195</v>
      </c>
      <c r="C1999" s="103">
        <f t="shared" si="290"/>
        <v>0</v>
      </c>
      <c r="D1999" s="103">
        <v>0</v>
      </c>
      <c r="E1999" s="58">
        <f>22-22</f>
        <v>0</v>
      </c>
      <c r="F1999" s="103">
        <v>0</v>
      </c>
      <c r="G1999" s="103">
        <v>0</v>
      </c>
      <c r="H1999" s="103">
        <v>0</v>
      </c>
      <c r="I1999" s="103">
        <v>0</v>
      </c>
    </row>
    <row r="2000" spans="1:10" s="125" customFormat="1" ht="38.25" customHeight="1" x14ac:dyDescent="0.2">
      <c r="A2000" s="364" t="s">
        <v>774</v>
      </c>
      <c r="B2000" s="467" t="s">
        <v>194</v>
      </c>
      <c r="C2000" s="103">
        <f>D2000+E2000+F2000+G2000+H2000+I2000</f>
        <v>22</v>
      </c>
      <c r="D2000" s="103">
        <v>0</v>
      </c>
      <c r="E2000" s="58">
        <v>22</v>
      </c>
      <c r="F2000" s="103">
        <v>0</v>
      </c>
      <c r="G2000" s="103">
        <v>0</v>
      </c>
      <c r="H2000" s="103">
        <v>0</v>
      </c>
      <c r="I2000" s="103">
        <v>0</v>
      </c>
    </row>
    <row r="2001" spans="1:10" s="125" customFormat="1" x14ac:dyDescent="0.2">
      <c r="A2001" s="465"/>
      <c r="B2001" s="468" t="s">
        <v>195</v>
      </c>
      <c r="C2001" s="103">
        <f>D2001+E2001+F2001+G2001+H2001+I2001</f>
        <v>22</v>
      </c>
      <c r="D2001" s="103">
        <v>0</v>
      </c>
      <c r="E2001" s="58">
        <v>22</v>
      </c>
      <c r="F2001" s="103">
        <v>0</v>
      </c>
      <c r="G2001" s="103">
        <v>0</v>
      </c>
      <c r="H2001" s="103">
        <v>0</v>
      </c>
      <c r="I2001" s="103">
        <v>0</v>
      </c>
    </row>
    <row r="2002" spans="1:10" s="161" customFormat="1" x14ac:dyDescent="0.2">
      <c r="A2002" s="182" t="s">
        <v>280</v>
      </c>
      <c r="B2002" s="159" t="s">
        <v>194</v>
      </c>
      <c r="C2002" s="160">
        <f t="shared" si="290"/>
        <v>274.10000000000002</v>
      </c>
      <c r="D2002" s="160">
        <f t="shared" ref="D2002:I2003" si="295">D2004+D2006+D2008+D2010+D2012+D2014+D2016+D2018+D2020+D2022</f>
        <v>55.1</v>
      </c>
      <c r="E2002" s="160">
        <f t="shared" si="295"/>
        <v>131.5</v>
      </c>
      <c r="F2002" s="160">
        <f t="shared" si="295"/>
        <v>0</v>
      </c>
      <c r="G2002" s="160">
        <f t="shared" si="295"/>
        <v>0</v>
      </c>
      <c r="H2002" s="160">
        <f t="shared" si="295"/>
        <v>0</v>
      </c>
      <c r="I2002" s="160">
        <f t="shared" si="295"/>
        <v>87.5</v>
      </c>
    </row>
    <row r="2003" spans="1:10" s="161" customFormat="1" x14ac:dyDescent="0.2">
      <c r="A2003" s="169"/>
      <c r="B2003" s="162" t="s">
        <v>195</v>
      </c>
      <c r="C2003" s="160">
        <f t="shared" si="290"/>
        <v>274.10000000000002</v>
      </c>
      <c r="D2003" s="160">
        <f t="shared" si="295"/>
        <v>55.1</v>
      </c>
      <c r="E2003" s="160">
        <f t="shared" si="295"/>
        <v>131.5</v>
      </c>
      <c r="F2003" s="160">
        <f t="shared" si="295"/>
        <v>0</v>
      </c>
      <c r="G2003" s="160">
        <f t="shared" si="295"/>
        <v>0</v>
      </c>
      <c r="H2003" s="160">
        <f t="shared" si="295"/>
        <v>0</v>
      </c>
      <c r="I2003" s="160">
        <f t="shared" si="295"/>
        <v>87.5</v>
      </c>
    </row>
    <row r="2004" spans="1:10" s="338" customFormat="1" ht="25.5" x14ac:dyDescent="0.2">
      <c r="A2004" s="598" t="s">
        <v>134</v>
      </c>
      <c r="B2004" s="346" t="s">
        <v>194</v>
      </c>
      <c r="C2004" s="337">
        <f>C2005</f>
        <v>1.1299999999999999</v>
      </c>
      <c r="D2004" s="337">
        <f>D2005</f>
        <v>1.1299999999999999</v>
      </c>
      <c r="E2004" s="347">
        <v>0</v>
      </c>
      <c r="F2004" s="337">
        <f>F2005</f>
        <v>0</v>
      </c>
      <c r="G2004" s="337">
        <f>G2005</f>
        <v>0</v>
      </c>
      <c r="H2004" s="337">
        <f>H2005</f>
        <v>0</v>
      </c>
      <c r="I2004" s="337">
        <f>I2005</f>
        <v>0</v>
      </c>
    </row>
    <row r="2005" spans="1:10" s="125" customFormat="1" x14ac:dyDescent="0.2">
      <c r="A2005" s="109"/>
      <c r="B2005" s="106" t="s">
        <v>195</v>
      </c>
      <c r="C2005" s="103">
        <f>D2005+E2005+F2005+G2005+H2005+I2005</f>
        <v>1.1299999999999999</v>
      </c>
      <c r="D2005" s="103">
        <v>1.1299999999999999</v>
      </c>
      <c r="E2005" s="58">
        <v>0</v>
      </c>
      <c r="F2005" s="103">
        <v>0</v>
      </c>
      <c r="G2005" s="103">
        <v>0</v>
      </c>
      <c r="H2005" s="103">
        <v>0</v>
      </c>
      <c r="I2005" s="103">
        <v>0</v>
      </c>
    </row>
    <row r="2006" spans="1:10" s="338" customFormat="1" ht="25.5" x14ac:dyDescent="0.2">
      <c r="A2006" s="598" t="s">
        <v>135</v>
      </c>
      <c r="B2006" s="346" t="s">
        <v>194</v>
      </c>
      <c r="C2006" s="337">
        <f>C2007</f>
        <v>0.11</v>
      </c>
      <c r="D2006" s="337">
        <f>D2007</f>
        <v>0.11</v>
      </c>
      <c r="E2006" s="347">
        <v>0</v>
      </c>
      <c r="F2006" s="337">
        <f>F2007</f>
        <v>0</v>
      </c>
      <c r="G2006" s="337">
        <f>G2007</f>
        <v>0</v>
      </c>
      <c r="H2006" s="337">
        <f>H2007</f>
        <v>0</v>
      </c>
      <c r="I2006" s="337">
        <f>I2007</f>
        <v>0</v>
      </c>
      <c r="J2006" s="338" t="s">
        <v>551</v>
      </c>
    </row>
    <row r="2007" spans="1:10" s="125" customFormat="1" x14ac:dyDescent="0.2">
      <c r="A2007" s="109"/>
      <c r="B2007" s="106" t="s">
        <v>195</v>
      </c>
      <c r="C2007" s="103">
        <f>D2007+E2007+F2007+G2007+H2007+I2007</f>
        <v>0.11</v>
      </c>
      <c r="D2007" s="103">
        <v>0.11</v>
      </c>
      <c r="E2007" s="58">
        <v>0</v>
      </c>
      <c r="F2007" s="103">
        <v>0</v>
      </c>
      <c r="G2007" s="103">
        <v>0</v>
      </c>
      <c r="H2007" s="103">
        <v>0</v>
      </c>
      <c r="I2007" s="103">
        <v>0</v>
      </c>
    </row>
    <row r="2008" spans="1:10" s="338" customFormat="1" ht="25.5" x14ac:dyDescent="0.2">
      <c r="A2008" s="598" t="s">
        <v>136</v>
      </c>
      <c r="B2008" s="346" t="s">
        <v>194</v>
      </c>
      <c r="C2008" s="337">
        <f>C2009</f>
        <v>1.36</v>
      </c>
      <c r="D2008" s="337">
        <f>D2009</f>
        <v>1.36</v>
      </c>
      <c r="E2008" s="347">
        <v>0</v>
      </c>
      <c r="F2008" s="337">
        <f>F2009</f>
        <v>0</v>
      </c>
      <c r="G2008" s="337">
        <f>G2009</f>
        <v>0</v>
      </c>
      <c r="H2008" s="337">
        <f>H2009</f>
        <v>0</v>
      </c>
      <c r="I2008" s="337">
        <f>I2009</f>
        <v>0</v>
      </c>
      <c r="J2008" s="338" t="s">
        <v>551</v>
      </c>
    </row>
    <row r="2009" spans="1:10" s="125" customFormat="1" x14ac:dyDescent="0.2">
      <c r="A2009" s="109"/>
      <c r="B2009" s="106" t="s">
        <v>195</v>
      </c>
      <c r="C2009" s="103">
        <f t="shared" ref="C2009:C2023" si="296">D2009+E2009+F2009+G2009+H2009+I2009</f>
        <v>1.36</v>
      </c>
      <c r="D2009" s="103">
        <v>1.36</v>
      </c>
      <c r="E2009" s="58">
        <v>0</v>
      </c>
      <c r="F2009" s="103">
        <v>0</v>
      </c>
      <c r="G2009" s="103">
        <v>0</v>
      </c>
      <c r="H2009" s="103">
        <v>0</v>
      </c>
      <c r="I2009" s="103">
        <v>0</v>
      </c>
    </row>
    <row r="2010" spans="1:10" s="338" customFormat="1" ht="25.5" x14ac:dyDescent="0.2">
      <c r="A2010" s="598" t="s">
        <v>137</v>
      </c>
      <c r="B2010" s="346" t="s">
        <v>194</v>
      </c>
      <c r="C2010" s="103">
        <f t="shared" si="296"/>
        <v>140</v>
      </c>
      <c r="D2010" s="337">
        <f>D2011</f>
        <v>52.5</v>
      </c>
      <c r="E2010" s="347">
        <v>0</v>
      </c>
      <c r="F2010" s="337">
        <f>F2011</f>
        <v>0</v>
      </c>
      <c r="G2010" s="337">
        <f>G2011</f>
        <v>0</v>
      </c>
      <c r="H2010" s="337">
        <f>H2011</f>
        <v>0</v>
      </c>
      <c r="I2010" s="337">
        <f>I2011</f>
        <v>87.5</v>
      </c>
    </row>
    <row r="2011" spans="1:10" s="125" customFormat="1" x14ac:dyDescent="0.2">
      <c r="A2011" s="109"/>
      <c r="B2011" s="106" t="s">
        <v>195</v>
      </c>
      <c r="C2011" s="103">
        <f t="shared" si="296"/>
        <v>140</v>
      </c>
      <c r="D2011" s="103">
        <v>52.5</v>
      </c>
      <c r="E2011" s="58">
        <v>0</v>
      </c>
      <c r="F2011" s="103">
        <v>0</v>
      </c>
      <c r="G2011" s="103">
        <v>0</v>
      </c>
      <c r="H2011" s="103">
        <v>0</v>
      </c>
      <c r="I2011" s="103">
        <v>87.5</v>
      </c>
    </row>
    <row r="2012" spans="1:10" s="125" customFormat="1" x14ac:dyDescent="0.2">
      <c r="A2012" s="513" t="s">
        <v>133</v>
      </c>
      <c r="B2012" s="467" t="s">
        <v>194</v>
      </c>
      <c r="C2012" s="103">
        <f t="shared" si="296"/>
        <v>9</v>
      </c>
      <c r="D2012" s="103">
        <v>0</v>
      </c>
      <c r="E2012" s="58">
        <v>9</v>
      </c>
      <c r="F2012" s="103">
        <v>0</v>
      </c>
      <c r="G2012" s="103">
        <v>0</v>
      </c>
      <c r="H2012" s="103">
        <v>0</v>
      </c>
      <c r="I2012" s="103">
        <v>0</v>
      </c>
    </row>
    <row r="2013" spans="1:10" s="125" customFormat="1" x14ac:dyDescent="0.2">
      <c r="A2013" s="465"/>
      <c r="B2013" s="468" t="s">
        <v>195</v>
      </c>
      <c r="C2013" s="103">
        <f t="shared" si="296"/>
        <v>9</v>
      </c>
      <c r="D2013" s="98">
        <v>0</v>
      </c>
      <c r="E2013" s="58">
        <v>9</v>
      </c>
      <c r="F2013" s="103">
        <v>0</v>
      </c>
      <c r="G2013" s="103">
        <v>0</v>
      </c>
      <c r="H2013" s="103">
        <v>0</v>
      </c>
      <c r="I2013" s="103">
        <v>0</v>
      </c>
    </row>
    <row r="2014" spans="1:10" s="125" customFormat="1" ht="25.5" x14ac:dyDescent="0.2">
      <c r="A2014" s="513" t="s">
        <v>135</v>
      </c>
      <c r="B2014" s="467" t="s">
        <v>194</v>
      </c>
      <c r="C2014" s="103">
        <f t="shared" si="296"/>
        <v>7</v>
      </c>
      <c r="D2014" s="103">
        <v>0</v>
      </c>
      <c r="E2014" s="58">
        <v>7</v>
      </c>
      <c r="F2014" s="103">
        <v>0</v>
      </c>
      <c r="G2014" s="103">
        <v>0</v>
      </c>
      <c r="H2014" s="103">
        <v>0</v>
      </c>
      <c r="I2014" s="103">
        <v>0</v>
      </c>
    </row>
    <row r="2015" spans="1:10" s="125" customFormat="1" x14ac:dyDescent="0.2">
      <c r="A2015" s="465"/>
      <c r="B2015" s="468" t="s">
        <v>195</v>
      </c>
      <c r="C2015" s="103">
        <f t="shared" si="296"/>
        <v>7</v>
      </c>
      <c r="D2015" s="103">
        <v>0</v>
      </c>
      <c r="E2015" s="58">
        <v>7</v>
      </c>
      <c r="F2015" s="103">
        <v>0</v>
      </c>
      <c r="G2015" s="103">
        <v>0</v>
      </c>
      <c r="H2015" s="103">
        <v>0</v>
      </c>
      <c r="I2015" s="103">
        <v>0</v>
      </c>
    </row>
    <row r="2016" spans="1:10" s="125" customFormat="1" ht="25.5" x14ac:dyDescent="0.2">
      <c r="A2016" s="513" t="s">
        <v>687</v>
      </c>
      <c r="B2016" s="467" t="s">
        <v>194</v>
      </c>
      <c r="C2016" s="103">
        <f t="shared" si="296"/>
        <v>5</v>
      </c>
      <c r="D2016" s="103">
        <v>0</v>
      </c>
      <c r="E2016" s="58">
        <v>5</v>
      </c>
      <c r="F2016" s="103">
        <v>0</v>
      </c>
      <c r="G2016" s="103">
        <v>0</v>
      </c>
      <c r="H2016" s="103">
        <v>0</v>
      </c>
      <c r="I2016" s="103">
        <v>0</v>
      </c>
    </row>
    <row r="2017" spans="1:10" s="125" customFormat="1" x14ac:dyDescent="0.2">
      <c r="A2017" s="465"/>
      <c r="B2017" s="468" t="s">
        <v>195</v>
      </c>
      <c r="C2017" s="103">
        <f t="shared" si="296"/>
        <v>5</v>
      </c>
      <c r="D2017" s="160">
        <v>0</v>
      </c>
      <c r="E2017" s="58">
        <v>5</v>
      </c>
      <c r="F2017" s="103">
        <v>0</v>
      </c>
      <c r="G2017" s="103">
        <v>0</v>
      </c>
      <c r="H2017" s="103">
        <v>0</v>
      </c>
      <c r="I2017" s="103">
        <v>0</v>
      </c>
    </row>
    <row r="2018" spans="1:10" s="125" customFormat="1" ht="25.5" x14ac:dyDescent="0.2">
      <c r="A2018" s="513" t="s">
        <v>137</v>
      </c>
      <c r="B2018" s="467" t="s">
        <v>194</v>
      </c>
      <c r="C2018" s="103">
        <f t="shared" si="296"/>
        <v>88</v>
      </c>
      <c r="D2018" s="103">
        <v>0</v>
      </c>
      <c r="E2018" s="58">
        <v>88</v>
      </c>
      <c r="F2018" s="103">
        <v>0</v>
      </c>
      <c r="G2018" s="103">
        <v>0</v>
      </c>
      <c r="H2018" s="103">
        <v>0</v>
      </c>
      <c r="I2018" s="103">
        <v>0</v>
      </c>
    </row>
    <row r="2019" spans="1:10" s="125" customFormat="1" x14ac:dyDescent="0.2">
      <c r="A2019" s="465"/>
      <c r="B2019" s="468" t="s">
        <v>195</v>
      </c>
      <c r="C2019" s="103">
        <f t="shared" si="296"/>
        <v>88</v>
      </c>
      <c r="D2019" s="103">
        <v>0</v>
      </c>
      <c r="E2019" s="58">
        <v>88</v>
      </c>
      <c r="F2019" s="103">
        <v>0</v>
      </c>
      <c r="G2019" s="103">
        <v>0</v>
      </c>
      <c r="H2019" s="103">
        <v>0</v>
      </c>
      <c r="I2019" s="103">
        <v>0</v>
      </c>
    </row>
    <row r="2020" spans="1:10" s="125" customFormat="1" ht="38.25" x14ac:dyDescent="0.2">
      <c r="A2020" s="513" t="s">
        <v>688</v>
      </c>
      <c r="B2020" s="514" t="s">
        <v>194</v>
      </c>
      <c r="C2020" s="103">
        <f t="shared" si="296"/>
        <v>8.5</v>
      </c>
      <c r="D2020" s="103">
        <v>0</v>
      </c>
      <c r="E2020" s="58">
        <v>8.5</v>
      </c>
      <c r="F2020" s="103">
        <v>0</v>
      </c>
      <c r="G2020" s="103">
        <v>0</v>
      </c>
      <c r="H2020" s="103">
        <v>0</v>
      </c>
      <c r="I2020" s="103">
        <v>0</v>
      </c>
    </row>
    <row r="2021" spans="1:10" s="125" customFormat="1" x14ac:dyDescent="0.2">
      <c r="A2021" s="465"/>
      <c r="B2021" s="468" t="s">
        <v>195</v>
      </c>
      <c r="C2021" s="103">
        <f t="shared" si="296"/>
        <v>8.5</v>
      </c>
      <c r="D2021" s="103">
        <v>0</v>
      </c>
      <c r="E2021" s="58">
        <v>8.5</v>
      </c>
      <c r="F2021" s="103">
        <v>0</v>
      </c>
      <c r="G2021" s="103">
        <v>0</v>
      </c>
      <c r="H2021" s="103">
        <v>0</v>
      </c>
      <c r="I2021" s="103">
        <v>0</v>
      </c>
    </row>
    <row r="2022" spans="1:10" s="125" customFormat="1" ht="25.5" x14ac:dyDescent="0.2">
      <c r="A2022" s="562" t="s">
        <v>807</v>
      </c>
      <c r="B2022" s="563" t="s">
        <v>194</v>
      </c>
      <c r="C2022" s="103">
        <f t="shared" si="296"/>
        <v>14</v>
      </c>
      <c r="D2022" s="103">
        <v>0</v>
      </c>
      <c r="E2022" s="58">
        <v>14</v>
      </c>
      <c r="F2022" s="103">
        <v>0</v>
      </c>
      <c r="G2022" s="103">
        <v>0</v>
      </c>
      <c r="H2022" s="103">
        <v>0</v>
      </c>
      <c r="I2022" s="103">
        <v>0</v>
      </c>
    </row>
    <row r="2023" spans="1:10" s="125" customFormat="1" x14ac:dyDescent="0.2">
      <c r="A2023" s="564"/>
      <c r="B2023" s="70" t="s">
        <v>195</v>
      </c>
      <c r="C2023" s="103">
        <f t="shared" si="296"/>
        <v>14</v>
      </c>
      <c r="D2023" s="103">
        <v>0</v>
      </c>
      <c r="E2023" s="58">
        <v>14</v>
      </c>
      <c r="F2023" s="103">
        <v>0</v>
      </c>
      <c r="G2023" s="103">
        <v>0</v>
      </c>
      <c r="H2023" s="103">
        <v>0</v>
      </c>
      <c r="I2023" s="103">
        <v>0</v>
      </c>
    </row>
    <row r="2024" spans="1:10" s="161" customFormat="1" x14ac:dyDescent="0.2">
      <c r="A2024" s="182" t="s">
        <v>297</v>
      </c>
      <c r="B2024" s="159" t="s">
        <v>194</v>
      </c>
      <c r="C2024" s="160">
        <f t="shared" si="290"/>
        <v>17.399999999999999</v>
      </c>
      <c r="D2024" s="160">
        <f t="shared" ref="D2024:I2025" si="297">D2026+D2028+D2030+D2032+D2034+D2036</f>
        <v>17.399999999999999</v>
      </c>
      <c r="E2024" s="160">
        <f t="shared" si="297"/>
        <v>0</v>
      </c>
      <c r="F2024" s="160">
        <f t="shared" si="297"/>
        <v>0</v>
      </c>
      <c r="G2024" s="160">
        <f t="shared" si="297"/>
        <v>0</v>
      </c>
      <c r="H2024" s="160">
        <f t="shared" si="297"/>
        <v>0</v>
      </c>
      <c r="I2024" s="160">
        <f t="shared" si="297"/>
        <v>0</v>
      </c>
    </row>
    <row r="2025" spans="1:10" s="161" customFormat="1" x14ac:dyDescent="0.2">
      <c r="A2025" s="169"/>
      <c r="B2025" s="162" t="s">
        <v>195</v>
      </c>
      <c r="C2025" s="160">
        <f t="shared" si="290"/>
        <v>17.399999999999999</v>
      </c>
      <c r="D2025" s="160">
        <f t="shared" si="297"/>
        <v>17.399999999999999</v>
      </c>
      <c r="E2025" s="160">
        <f t="shared" si="297"/>
        <v>0</v>
      </c>
      <c r="F2025" s="160">
        <f t="shared" si="297"/>
        <v>0</v>
      </c>
      <c r="G2025" s="160">
        <f t="shared" si="297"/>
        <v>0</v>
      </c>
      <c r="H2025" s="160">
        <f t="shared" si="297"/>
        <v>0</v>
      </c>
      <c r="I2025" s="160">
        <f t="shared" si="297"/>
        <v>0</v>
      </c>
    </row>
    <row r="2026" spans="1:10" s="338" customFormat="1" x14ac:dyDescent="0.2">
      <c r="A2026" s="335" t="s">
        <v>82</v>
      </c>
      <c r="B2026" s="353" t="s">
        <v>194</v>
      </c>
      <c r="C2026" s="347">
        <f t="shared" ref="C2026:C2055" si="298">D2026+E2026+F2026+G2026+H2026+I2026</f>
        <v>4</v>
      </c>
      <c r="D2026" s="347">
        <v>4</v>
      </c>
      <c r="E2026" s="347">
        <v>0</v>
      </c>
      <c r="F2026" s="347">
        <v>0</v>
      </c>
      <c r="G2026" s="347">
        <v>0</v>
      </c>
      <c r="H2026" s="347">
        <v>0</v>
      </c>
      <c r="I2026" s="347">
        <v>0</v>
      </c>
      <c r="J2026" s="338" t="s">
        <v>551</v>
      </c>
    </row>
    <row r="2027" spans="1:10" s="125" customFormat="1" x14ac:dyDescent="0.2">
      <c r="A2027" s="135"/>
      <c r="B2027" s="29" t="s">
        <v>195</v>
      </c>
      <c r="C2027" s="58">
        <f t="shared" si="298"/>
        <v>4</v>
      </c>
      <c r="D2027" s="347">
        <v>4</v>
      </c>
      <c r="E2027" s="347">
        <v>0</v>
      </c>
      <c r="F2027" s="58">
        <v>0</v>
      </c>
      <c r="G2027" s="58">
        <v>0</v>
      </c>
      <c r="H2027" s="58">
        <v>0</v>
      </c>
      <c r="I2027" s="58">
        <v>0</v>
      </c>
    </row>
    <row r="2028" spans="1:10" s="354" customFormat="1" x14ac:dyDescent="0.2">
      <c r="A2028" s="335" t="s">
        <v>83</v>
      </c>
      <c r="B2028" s="353" t="s">
        <v>194</v>
      </c>
      <c r="C2028" s="347">
        <f t="shared" si="298"/>
        <v>2.9</v>
      </c>
      <c r="D2028" s="347">
        <v>2.9</v>
      </c>
      <c r="E2028" s="347">
        <v>0</v>
      </c>
      <c r="F2028" s="347">
        <v>0</v>
      </c>
      <c r="G2028" s="347">
        <v>0</v>
      </c>
      <c r="H2028" s="347">
        <v>0</v>
      </c>
      <c r="I2028" s="347">
        <v>0</v>
      </c>
      <c r="J2028" s="354" t="s">
        <v>551</v>
      </c>
    </row>
    <row r="2029" spans="1:10" s="88" customFormat="1" x14ac:dyDescent="0.2">
      <c r="A2029" s="135"/>
      <c r="B2029" s="29" t="s">
        <v>195</v>
      </c>
      <c r="C2029" s="58">
        <f t="shared" si="298"/>
        <v>2.9</v>
      </c>
      <c r="D2029" s="347">
        <v>2.9</v>
      </c>
      <c r="E2029" s="347">
        <v>0</v>
      </c>
      <c r="F2029" s="58">
        <v>0</v>
      </c>
      <c r="G2029" s="58">
        <v>0</v>
      </c>
      <c r="H2029" s="58">
        <v>0</v>
      </c>
      <c r="I2029" s="58">
        <v>0</v>
      </c>
    </row>
    <row r="2030" spans="1:10" s="354" customFormat="1" x14ac:dyDescent="0.2">
      <c r="A2030" s="335" t="s">
        <v>84</v>
      </c>
      <c r="B2030" s="353" t="s">
        <v>194</v>
      </c>
      <c r="C2030" s="347">
        <f t="shared" si="298"/>
        <v>0.5</v>
      </c>
      <c r="D2030" s="347">
        <v>0.5</v>
      </c>
      <c r="E2030" s="347">
        <v>0</v>
      </c>
      <c r="F2030" s="347">
        <v>0</v>
      </c>
      <c r="G2030" s="347">
        <v>0</v>
      </c>
      <c r="H2030" s="347">
        <v>0</v>
      </c>
      <c r="I2030" s="347">
        <v>0</v>
      </c>
      <c r="J2030" s="354" t="s">
        <v>551</v>
      </c>
    </row>
    <row r="2031" spans="1:10" s="88" customFormat="1" x14ac:dyDescent="0.2">
      <c r="A2031" s="135"/>
      <c r="B2031" s="29" t="s">
        <v>195</v>
      </c>
      <c r="C2031" s="58">
        <f t="shared" si="298"/>
        <v>0.5</v>
      </c>
      <c r="D2031" s="347">
        <v>0.5</v>
      </c>
      <c r="E2031" s="347">
        <v>0</v>
      </c>
      <c r="F2031" s="58">
        <v>0</v>
      </c>
      <c r="G2031" s="58">
        <v>0</v>
      </c>
      <c r="H2031" s="58">
        <v>0</v>
      </c>
      <c r="I2031" s="58">
        <v>0</v>
      </c>
    </row>
    <row r="2032" spans="1:10" s="354" customFormat="1" ht="25.5" x14ac:dyDescent="0.2">
      <c r="A2032" s="598" t="s">
        <v>85</v>
      </c>
      <c r="B2032" s="353" t="s">
        <v>194</v>
      </c>
      <c r="C2032" s="347">
        <f t="shared" si="298"/>
        <v>1</v>
      </c>
      <c r="D2032" s="347">
        <v>1</v>
      </c>
      <c r="E2032" s="347">
        <v>0</v>
      </c>
      <c r="F2032" s="347">
        <v>0</v>
      </c>
      <c r="G2032" s="347">
        <v>0</v>
      </c>
      <c r="H2032" s="347">
        <v>0</v>
      </c>
      <c r="I2032" s="347">
        <v>0</v>
      </c>
      <c r="J2032" s="354" t="s">
        <v>551</v>
      </c>
    </row>
    <row r="2033" spans="1:10" s="88" customFormat="1" x14ac:dyDescent="0.2">
      <c r="A2033" s="135"/>
      <c r="B2033" s="29" t="s">
        <v>195</v>
      </c>
      <c r="C2033" s="58">
        <f t="shared" si="298"/>
        <v>1</v>
      </c>
      <c r="D2033" s="347">
        <v>1</v>
      </c>
      <c r="E2033" s="347">
        <v>0</v>
      </c>
      <c r="F2033" s="58">
        <v>0</v>
      </c>
      <c r="G2033" s="58">
        <v>0</v>
      </c>
      <c r="H2033" s="58">
        <v>0</v>
      </c>
      <c r="I2033" s="58">
        <v>0</v>
      </c>
    </row>
    <row r="2034" spans="1:10" s="354" customFormat="1" x14ac:dyDescent="0.2">
      <c r="A2034" s="598" t="s">
        <v>86</v>
      </c>
      <c r="B2034" s="353" t="s">
        <v>194</v>
      </c>
      <c r="C2034" s="347">
        <f t="shared" si="298"/>
        <v>0.5</v>
      </c>
      <c r="D2034" s="347">
        <v>0.5</v>
      </c>
      <c r="E2034" s="347">
        <v>0</v>
      </c>
      <c r="F2034" s="347">
        <v>0</v>
      </c>
      <c r="G2034" s="347">
        <v>0</v>
      </c>
      <c r="H2034" s="347">
        <v>0</v>
      </c>
      <c r="I2034" s="347">
        <v>0</v>
      </c>
      <c r="J2034" s="354" t="s">
        <v>551</v>
      </c>
    </row>
    <row r="2035" spans="1:10" s="88" customFormat="1" x14ac:dyDescent="0.2">
      <c r="A2035" s="135"/>
      <c r="B2035" s="29" t="s">
        <v>195</v>
      </c>
      <c r="C2035" s="58">
        <f t="shared" si="298"/>
        <v>0.5</v>
      </c>
      <c r="D2035" s="58">
        <v>0.5</v>
      </c>
      <c r="E2035" s="87">
        <v>0</v>
      </c>
      <c r="F2035" s="58">
        <v>0</v>
      </c>
      <c r="G2035" s="58">
        <v>0</v>
      </c>
      <c r="H2035" s="58">
        <v>0</v>
      </c>
      <c r="I2035" s="58">
        <v>0</v>
      </c>
    </row>
    <row r="2036" spans="1:10" s="354" customFormat="1" ht="25.5" x14ac:dyDescent="0.2">
      <c r="A2036" s="598" t="s">
        <v>87</v>
      </c>
      <c r="B2036" s="353" t="s">
        <v>194</v>
      </c>
      <c r="C2036" s="347">
        <f t="shared" si="298"/>
        <v>8.5</v>
      </c>
      <c r="D2036" s="347">
        <v>8.5</v>
      </c>
      <c r="E2036" s="347">
        <v>0</v>
      </c>
      <c r="F2036" s="347">
        <v>0</v>
      </c>
      <c r="G2036" s="347">
        <v>0</v>
      </c>
      <c r="H2036" s="347">
        <v>0</v>
      </c>
      <c r="I2036" s="347">
        <v>0</v>
      </c>
    </row>
    <row r="2037" spans="1:10" s="88" customFormat="1" x14ac:dyDescent="0.2">
      <c r="A2037" s="135"/>
      <c r="B2037" s="29" t="s">
        <v>195</v>
      </c>
      <c r="C2037" s="58">
        <f t="shared" si="298"/>
        <v>8.5</v>
      </c>
      <c r="D2037" s="58">
        <v>8.5</v>
      </c>
      <c r="E2037" s="87">
        <v>0</v>
      </c>
      <c r="F2037" s="58">
        <v>0</v>
      </c>
      <c r="G2037" s="58">
        <v>0</v>
      </c>
      <c r="H2037" s="58">
        <v>0</v>
      </c>
      <c r="I2037" s="58">
        <v>0</v>
      </c>
    </row>
    <row r="2038" spans="1:10" s="208" customFormat="1" x14ac:dyDescent="0.2">
      <c r="A2038" s="64" t="s">
        <v>689</v>
      </c>
      <c r="B2038" s="164" t="s">
        <v>194</v>
      </c>
      <c r="C2038" s="165">
        <f t="shared" si="298"/>
        <v>36</v>
      </c>
      <c r="D2038" s="165">
        <f t="shared" ref="D2038:I2039" si="299">D2040</f>
        <v>36</v>
      </c>
      <c r="E2038" s="165">
        <f t="shared" si="299"/>
        <v>0</v>
      </c>
      <c r="F2038" s="165">
        <f t="shared" si="299"/>
        <v>0</v>
      </c>
      <c r="G2038" s="165">
        <f t="shared" si="299"/>
        <v>0</v>
      </c>
      <c r="H2038" s="165">
        <f t="shared" si="299"/>
        <v>0</v>
      </c>
      <c r="I2038" s="165">
        <f t="shared" si="299"/>
        <v>0</v>
      </c>
    </row>
    <row r="2039" spans="1:10" s="208" customFormat="1" x14ac:dyDescent="0.2">
      <c r="A2039" s="178"/>
      <c r="B2039" s="167" t="s">
        <v>195</v>
      </c>
      <c r="C2039" s="165">
        <f t="shared" si="298"/>
        <v>36</v>
      </c>
      <c r="D2039" s="165">
        <f t="shared" si="299"/>
        <v>36</v>
      </c>
      <c r="E2039" s="165">
        <f t="shared" si="299"/>
        <v>0</v>
      </c>
      <c r="F2039" s="165">
        <f t="shared" si="299"/>
        <v>0</v>
      </c>
      <c r="G2039" s="165">
        <f t="shared" si="299"/>
        <v>0</v>
      </c>
      <c r="H2039" s="165">
        <f t="shared" si="299"/>
        <v>0</v>
      </c>
      <c r="I2039" s="165">
        <f t="shared" si="299"/>
        <v>0</v>
      </c>
    </row>
    <row r="2040" spans="1:10" s="354" customFormat="1" x14ac:dyDescent="0.2">
      <c r="A2040" s="598" t="s">
        <v>90</v>
      </c>
      <c r="B2040" s="353" t="s">
        <v>194</v>
      </c>
      <c r="C2040" s="347">
        <f t="shared" si="298"/>
        <v>36</v>
      </c>
      <c r="D2040" s="347">
        <v>36</v>
      </c>
      <c r="E2040" s="347">
        <v>0</v>
      </c>
      <c r="F2040" s="347">
        <v>0</v>
      </c>
      <c r="G2040" s="347">
        <v>0</v>
      </c>
      <c r="H2040" s="347">
        <v>0</v>
      </c>
      <c r="I2040" s="347">
        <v>0</v>
      </c>
    </row>
    <row r="2041" spans="1:10" s="88" customFormat="1" x14ac:dyDescent="0.2">
      <c r="A2041" s="14"/>
      <c r="B2041" s="29" t="s">
        <v>195</v>
      </c>
      <c r="C2041" s="58">
        <f t="shared" si="298"/>
        <v>36</v>
      </c>
      <c r="D2041" s="347">
        <v>36</v>
      </c>
      <c r="E2041" s="347">
        <v>0</v>
      </c>
      <c r="F2041" s="58">
        <v>0</v>
      </c>
      <c r="G2041" s="58">
        <v>0</v>
      </c>
      <c r="H2041" s="58">
        <v>0</v>
      </c>
      <c r="I2041" s="58">
        <v>0</v>
      </c>
    </row>
    <row r="2042" spans="1:10" s="161" customFormat="1" x14ac:dyDescent="0.2">
      <c r="A2042" s="192" t="s">
        <v>690</v>
      </c>
      <c r="B2042" s="159" t="s">
        <v>194</v>
      </c>
      <c r="C2042" s="160">
        <f t="shared" si="298"/>
        <v>503</v>
      </c>
      <c r="D2042" s="160">
        <f t="shared" ref="D2042:I2043" si="300">D2044+D2046+D2048</f>
        <v>16</v>
      </c>
      <c r="E2042" s="160">
        <f t="shared" si="300"/>
        <v>303</v>
      </c>
      <c r="F2042" s="160">
        <f t="shared" si="300"/>
        <v>0</v>
      </c>
      <c r="G2042" s="160">
        <f t="shared" si="300"/>
        <v>0</v>
      </c>
      <c r="H2042" s="160">
        <f t="shared" si="300"/>
        <v>0</v>
      </c>
      <c r="I2042" s="160">
        <f t="shared" si="300"/>
        <v>184</v>
      </c>
    </row>
    <row r="2043" spans="1:10" s="161" customFormat="1" x14ac:dyDescent="0.2">
      <c r="A2043" s="169"/>
      <c r="B2043" s="162" t="s">
        <v>195</v>
      </c>
      <c r="C2043" s="160">
        <f t="shared" si="298"/>
        <v>503</v>
      </c>
      <c r="D2043" s="160">
        <f t="shared" si="300"/>
        <v>16</v>
      </c>
      <c r="E2043" s="160">
        <f t="shared" si="300"/>
        <v>303</v>
      </c>
      <c r="F2043" s="160">
        <f t="shared" si="300"/>
        <v>0</v>
      </c>
      <c r="G2043" s="160">
        <f t="shared" si="300"/>
        <v>0</v>
      </c>
      <c r="H2043" s="160">
        <f t="shared" si="300"/>
        <v>0</v>
      </c>
      <c r="I2043" s="160">
        <f t="shared" si="300"/>
        <v>184</v>
      </c>
    </row>
    <row r="2044" spans="1:10" s="338" customFormat="1" ht="28.5" customHeight="1" x14ac:dyDescent="0.2">
      <c r="A2044" s="421" t="s">
        <v>486</v>
      </c>
      <c r="B2044" s="346" t="s">
        <v>194</v>
      </c>
      <c r="C2044" s="337">
        <f t="shared" si="298"/>
        <v>200</v>
      </c>
      <c r="D2044" s="337">
        <v>16</v>
      </c>
      <c r="E2044" s="347">
        <v>0</v>
      </c>
      <c r="F2044" s="337">
        <v>0</v>
      </c>
      <c r="G2044" s="337">
        <v>0</v>
      </c>
      <c r="H2044" s="337">
        <v>0</v>
      </c>
      <c r="I2044" s="103">
        <f>200-16</f>
        <v>184</v>
      </c>
    </row>
    <row r="2045" spans="1:10" s="125" customFormat="1" ht="13.5" customHeight="1" x14ac:dyDescent="0.2">
      <c r="A2045" s="128"/>
      <c r="B2045" s="106" t="s">
        <v>195</v>
      </c>
      <c r="C2045" s="103">
        <f t="shared" si="298"/>
        <v>200</v>
      </c>
      <c r="D2045" s="103">
        <v>16</v>
      </c>
      <c r="E2045" s="72">
        <v>0</v>
      </c>
      <c r="F2045" s="103">
        <v>0</v>
      </c>
      <c r="G2045" s="103">
        <v>0</v>
      </c>
      <c r="H2045" s="103">
        <v>0</v>
      </c>
      <c r="I2045" s="103">
        <f>200-16</f>
        <v>184</v>
      </c>
    </row>
    <row r="2046" spans="1:10" s="125" customFormat="1" ht="63.75" x14ac:dyDescent="0.2">
      <c r="A2046" s="513" t="s">
        <v>691</v>
      </c>
      <c r="B2046" s="514" t="s">
        <v>194</v>
      </c>
      <c r="C2046" s="103">
        <f t="shared" si="298"/>
        <v>300</v>
      </c>
      <c r="D2046" s="103">
        <v>0</v>
      </c>
      <c r="E2046" s="72">
        <v>300</v>
      </c>
      <c r="F2046" s="103">
        <v>0</v>
      </c>
      <c r="G2046" s="103">
        <v>0</v>
      </c>
      <c r="H2046" s="103">
        <v>0</v>
      </c>
      <c r="I2046" s="103">
        <v>0</v>
      </c>
    </row>
    <row r="2047" spans="1:10" s="125" customFormat="1" x14ac:dyDescent="0.2">
      <c r="A2047" s="443"/>
      <c r="B2047" s="468" t="s">
        <v>195</v>
      </c>
      <c r="C2047" s="103">
        <f t="shared" si="298"/>
        <v>300</v>
      </c>
      <c r="D2047" s="103">
        <v>0</v>
      </c>
      <c r="E2047" s="72">
        <v>300</v>
      </c>
      <c r="F2047" s="103">
        <v>0</v>
      </c>
      <c r="G2047" s="103">
        <v>0</v>
      </c>
      <c r="H2047" s="103">
        <v>0</v>
      </c>
      <c r="I2047" s="103">
        <v>0</v>
      </c>
    </row>
    <row r="2048" spans="1:10" s="125" customFormat="1" x14ac:dyDescent="0.2">
      <c r="A2048" s="513" t="s">
        <v>692</v>
      </c>
      <c r="B2048" s="467" t="s">
        <v>194</v>
      </c>
      <c r="C2048" s="103">
        <f t="shared" si="298"/>
        <v>3</v>
      </c>
      <c r="D2048" s="103">
        <v>0</v>
      </c>
      <c r="E2048" s="58">
        <f>20-17</f>
        <v>3</v>
      </c>
      <c r="F2048" s="103">
        <v>0</v>
      </c>
      <c r="G2048" s="103">
        <v>0</v>
      </c>
      <c r="H2048" s="103">
        <v>0</v>
      </c>
      <c r="I2048" s="103">
        <v>0</v>
      </c>
    </row>
    <row r="2049" spans="1:9" s="125" customFormat="1" x14ac:dyDescent="0.2">
      <c r="A2049" s="465"/>
      <c r="B2049" s="468" t="s">
        <v>195</v>
      </c>
      <c r="C2049" s="103">
        <f t="shared" si="298"/>
        <v>3</v>
      </c>
      <c r="D2049" s="103">
        <v>0</v>
      </c>
      <c r="E2049" s="58">
        <f>20-17</f>
        <v>3</v>
      </c>
      <c r="F2049" s="103">
        <v>0</v>
      </c>
      <c r="G2049" s="103">
        <v>0</v>
      </c>
      <c r="H2049" s="103">
        <v>0</v>
      </c>
      <c r="I2049" s="103">
        <v>0</v>
      </c>
    </row>
    <row r="2050" spans="1:9" s="161" customFormat="1" x14ac:dyDescent="0.2">
      <c r="A2050" s="192" t="s">
        <v>693</v>
      </c>
      <c r="B2050" s="159" t="s">
        <v>194</v>
      </c>
      <c r="C2050" s="160">
        <f t="shared" si="298"/>
        <v>21.25</v>
      </c>
      <c r="D2050" s="160">
        <f>D2052+D2054</f>
        <v>17.25</v>
      </c>
      <c r="E2050" s="160">
        <f t="shared" ref="E2050:I2051" si="301">E2052+E2054</f>
        <v>4</v>
      </c>
      <c r="F2050" s="160">
        <f t="shared" si="301"/>
        <v>0</v>
      </c>
      <c r="G2050" s="160">
        <f t="shared" si="301"/>
        <v>0</v>
      </c>
      <c r="H2050" s="160">
        <f t="shared" si="301"/>
        <v>0</v>
      </c>
      <c r="I2050" s="160">
        <f t="shared" si="301"/>
        <v>0</v>
      </c>
    </row>
    <row r="2051" spans="1:9" s="161" customFormat="1" x14ac:dyDescent="0.2">
      <c r="A2051" s="169"/>
      <c r="B2051" s="162" t="s">
        <v>195</v>
      </c>
      <c r="C2051" s="160">
        <f t="shared" si="298"/>
        <v>21.25</v>
      </c>
      <c r="D2051" s="160">
        <f>D2053+D2055</f>
        <v>17.25</v>
      </c>
      <c r="E2051" s="160">
        <f>E2053+E2055</f>
        <v>4</v>
      </c>
      <c r="F2051" s="160">
        <f t="shared" si="301"/>
        <v>0</v>
      </c>
      <c r="G2051" s="160">
        <f t="shared" si="301"/>
        <v>0</v>
      </c>
      <c r="H2051" s="160">
        <f t="shared" si="301"/>
        <v>0</v>
      </c>
      <c r="I2051" s="160">
        <f t="shared" si="301"/>
        <v>0</v>
      </c>
    </row>
    <row r="2052" spans="1:9" s="338" customFormat="1" ht="15" x14ac:dyDescent="0.25">
      <c r="A2052" s="418" t="s">
        <v>485</v>
      </c>
      <c r="B2052" s="341" t="s">
        <v>194</v>
      </c>
      <c r="C2052" s="337">
        <f t="shared" si="298"/>
        <v>17.25</v>
      </c>
      <c r="D2052" s="337">
        <v>17.25</v>
      </c>
      <c r="E2052" s="347">
        <v>0</v>
      </c>
      <c r="F2052" s="337">
        <v>0</v>
      </c>
      <c r="G2052" s="337">
        <v>0</v>
      </c>
      <c r="H2052" s="337">
        <v>0</v>
      </c>
      <c r="I2052" s="337">
        <v>0</v>
      </c>
    </row>
    <row r="2053" spans="1:9" s="125" customFormat="1" x14ac:dyDescent="0.2">
      <c r="A2053" s="128"/>
      <c r="B2053" s="106" t="s">
        <v>195</v>
      </c>
      <c r="C2053" s="103">
        <f t="shared" si="298"/>
        <v>17.25</v>
      </c>
      <c r="D2053" s="103">
        <v>17.25</v>
      </c>
      <c r="E2053" s="72">
        <v>0</v>
      </c>
      <c r="F2053" s="103">
        <v>0</v>
      </c>
      <c r="G2053" s="103">
        <v>0</v>
      </c>
      <c r="H2053" s="103">
        <v>0</v>
      </c>
      <c r="I2053" s="103">
        <v>0</v>
      </c>
    </row>
    <row r="2054" spans="1:9" s="127" customFormat="1" ht="25.5" x14ac:dyDescent="0.2">
      <c r="A2054" s="513" t="s">
        <v>950</v>
      </c>
      <c r="B2054" s="467" t="s">
        <v>194</v>
      </c>
      <c r="C2054" s="103">
        <f t="shared" si="298"/>
        <v>4</v>
      </c>
      <c r="D2054" s="98">
        <v>0</v>
      </c>
      <c r="E2054" s="72">
        <v>4</v>
      </c>
      <c r="F2054" s="98">
        <v>0</v>
      </c>
      <c r="G2054" s="98">
        <v>0</v>
      </c>
      <c r="H2054" s="98">
        <v>0</v>
      </c>
      <c r="I2054" s="98">
        <v>0</v>
      </c>
    </row>
    <row r="2055" spans="1:9" s="127" customFormat="1" x14ac:dyDescent="0.2">
      <c r="A2055" s="465"/>
      <c r="B2055" s="468" t="s">
        <v>195</v>
      </c>
      <c r="C2055" s="103">
        <f t="shared" si="298"/>
        <v>4</v>
      </c>
      <c r="D2055" s="98">
        <v>0</v>
      </c>
      <c r="E2055" s="72">
        <v>4</v>
      </c>
      <c r="F2055" s="98">
        <v>0</v>
      </c>
      <c r="G2055" s="98">
        <v>0</v>
      </c>
      <c r="H2055" s="98">
        <v>0</v>
      </c>
      <c r="I2055" s="98">
        <v>0</v>
      </c>
    </row>
    <row r="2056" spans="1:9" x14ac:dyDescent="0.2">
      <c r="A2056" s="663" t="s">
        <v>244</v>
      </c>
      <c r="B2056" s="664"/>
      <c r="C2056" s="665"/>
      <c r="D2056" s="665"/>
      <c r="E2056" s="665"/>
      <c r="F2056" s="665"/>
      <c r="G2056" s="665"/>
      <c r="H2056" s="665"/>
      <c r="I2056" s="666"/>
    </row>
    <row r="2057" spans="1:9" x14ac:dyDescent="0.2">
      <c r="A2057" s="34" t="s">
        <v>197</v>
      </c>
      <c r="B2057" s="32" t="s">
        <v>194</v>
      </c>
      <c r="C2057" s="58">
        <f t="shared" ref="C2057:C2096" si="302">D2057+E2057+F2057+G2057+H2057+I2057</f>
        <v>568</v>
      </c>
      <c r="D2057" s="58">
        <f t="shared" ref="D2057:I2064" si="303">D2059</f>
        <v>417</v>
      </c>
      <c r="E2057" s="72">
        <f t="shared" si="303"/>
        <v>151</v>
      </c>
      <c r="F2057" s="58">
        <f t="shared" si="303"/>
        <v>0</v>
      </c>
      <c r="G2057" s="58">
        <f t="shared" si="303"/>
        <v>0</v>
      </c>
      <c r="H2057" s="58">
        <f t="shared" si="303"/>
        <v>0</v>
      </c>
      <c r="I2057" s="58">
        <f t="shared" si="303"/>
        <v>0</v>
      </c>
    </row>
    <row r="2058" spans="1:9" x14ac:dyDescent="0.2">
      <c r="A2058" s="24" t="s">
        <v>222</v>
      </c>
      <c r="B2058" s="29" t="s">
        <v>195</v>
      </c>
      <c r="C2058" s="58">
        <f t="shared" si="302"/>
        <v>568</v>
      </c>
      <c r="D2058" s="58">
        <f t="shared" si="303"/>
        <v>417</v>
      </c>
      <c r="E2058" s="72">
        <f t="shared" si="303"/>
        <v>151</v>
      </c>
      <c r="F2058" s="58">
        <f t="shared" si="303"/>
        <v>0</v>
      </c>
      <c r="G2058" s="58">
        <f t="shared" si="303"/>
        <v>0</v>
      </c>
      <c r="H2058" s="58">
        <f t="shared" si="303"/>
        <v>0</v>
      </c>
      <c r="I2058" s="58">
        <f t="shared" si="303"/>
        <v>0</v>
      </c>
    </row>
    <row r="2059" spans="1:9" x14ac:dyDescent="0.2">
      <c r="A2059" s="53" t="s">
        <v>209</v>
      </c>
      <c r="B2059" s="27" t="s">
        <v>194</v>
      </c>
      <c r="C2059" s="58">
        <f t="shared" si="302"/>
        <v>568</v>
      </c>
      <c r="D2059" s="58">
        <f t="shared" si="303"/>
        <v>417</v>
      </c>
      <c r="E2059" s="58">
        <f t="shared" si="303"/>
        <v>151</v>
      </c>
      <c r="F2059" s="58">
        <f t="shared" si="303"/>
        <v>0</v>
      </c>
      <c r="G2059" s="58">
        <f t="shared" si="303"/>
        <v>0</v>
      </c>
      <c r="H2059" s="58">
        <f t="shared" si="303"/>
        <v>0</v>
      </c>
      <c r="I2059" s="58">
        <f t="shared" si="303"/>
        <v>0</v>
      </c>
    </row>
    <row r="2060" spans="1:9" x14ac:dyDescent="0.2">
      <c r="A2060" s="14" t="s">
        <v>225</v>
      </c>
      <c r="B2060" s="29" t="s">
        <v>195</v>
      </c>
      <c r="C2060" s="58">
        <f t="shared" si="302"/>
        <v>568</v>
      </c>
      <c r="D2060" s="58">
        <f t="shared" si="303"/>
        <v>417</v>
      </c>
      <c r="E2060" s="58">
        <f t="shared" si="303"/>
        <v>151</v>
      </c>
      <c r="F2060" s="58">
        <f t="shared" si="303"/>
        <v>0</v>
      </c>
      <c r="G2060" s="58">
        <f t="shared" si="303"/>
        <v>0</v>
      </c>
      <c r="H2060" s="58">
        <f t="shared" si="303"/>
        <v>0</v>
      </c>
      <c r="I2060" s="58">
        <f t="shared" si="303"/>
        <v>0</v>
      </c>
    </row>
    <row r="2061" spans="1:9" x14ac:dyDescent="0.2">
      <c r="A2061" s="21" t="s">
        <v>257</v>
      </c>
      <c r="B2061" s="8" t="s">
        <v>194</v>
      </c>
      <c r="C2061" s="58">
        <f t="shared" si="302"/>
        <v>568</v>
      </c>
      <c r="D2061" s="58">
        <f t="shared" si="303"/>
        <v>417</v>
      </c>
      <c r="E2061" s="58">
        <f t="shared" si="303"/>
        <v>151</v>
      </c>
      <c r="F2061" s="58">
        <f t="shared" si="303"/>
        <v>0</v>
      </c>
      <c r="G2061" s="58">
        <f t="shared" si="303"/>
        <v>0</v>
      </c>
      <c r="H2061" s="58">
        <f t="shared" si="303"/>
        <v>0</v>
      </c>
      <c r="I2061" s="58">
        <f t="shared" si="303"/>
        <v>0</v>
      </c>
    </row>
    <row r="2062" spans="1:9" x14ac:dyDescent="0.2">
      <c r="A2062" s="18"/>
      <c r="B2062" s="227" t="s">
        <v>195</v>
      </c>
      <c r="C2062" s="58">
        <f t="shared" si="302"/>
        <v>568</v>
      </c>
      <c r="D2062" s="58">
        <f t="shared" si="303"/>
        <v>417</v>
      </c>
      <c r="E2062" s="58">
        <f t="shared" si="303"/>
        <v>151</v>
      </c>
      <c r="F2062" s="58">
        <f t="shared" si="303"/>
        <v>0</v>
      </c>
      <c r="G2062" s="58">
        <f t="shared" si="303"/>
        <v>0</v>
      </c>
      <c r="H2062" s="58">
        <f t="shared" si="303"/>
        <v>0</v>
      </c>
      <c r="I2062" s="58">
        <f t="shared" si="303"/>
        <v>0</v>
      </c>
    </row>
    <row r="2063" spans="1:9" x14ac:dyDescent="0.2">
      <c r="A2063" s="31" t="s">
        <v>230</v>
      </c>
      <c r="B2063" s="27" t="s">
        <v>194</v>
      </c>
      <c r="C2063" s="58">
        <f t="shared" si="302"/>
        <v>568</v>
      </c>
      <c r="D2063" s="58">
        <f t="shared" si="303"/>
        <v>417</v>
      </c>
      <c r="E2063" s="72">
        <f t="shared" si="303"/>
        <v>151</v>
      </c>
      <c r="F2063" s="58">
        <f t="shared" si="303"/>
        <v>0</v>
      </c>
      <c r="G2063" s="58">
        <f t="shared" si="303"/>
        <v>0</v>
      </c>
      <c r="H2063" s="58">
        <f t="shared" si="303"/>
        <v>0</v>
      </c>
      <c r="I2063" s="58">
        <f t="shared" si="303"/>
        <v>0</v>
      </c>
    </row>
    <row r="2064" spans="1:9" x14ac:dyDescent="0.2">
      <c r="A2064" s="14"/>
      <c r="B2064" s="29" t="s">
        <v>195</v>
      </c>
      <c r="C2064" s="58">
        <f t="shared" si="302"/>
        <v>568</v>
      </c>
      <c r="D2064" s="58">
        <f t="shared" si="303"/>
        <v>417</v>
      </c>
      <c r="E2064" s="72">
        <f t="shared" si="303"/>
        <v>151</v>
      </c>
      <c r="F2064" s="58">
        <f t="shared" si="303"/>
        <v>0</v>
      </c>
      <c r="G2064" s="58">
        <f t="shared" si="303"/>
        <v>0</v>
      </c>
      <c r="H2064" s="58">
        <f t="shared" si="303"/>
        <v>0</v>
      </c>
      <c r="I2064" s="58">
        <f t="shared" si="303"/>
        <v>0</v>
      </c>
    </row>
    <row r="2065" spans="1:9" s="116" customFormat="1" x14ac:dyDescent="0.2">
      <c r="A2065" s="186" t="s">
        <v>227</v>
      </c>
      <c r="B2065" s="164" t="s">
        <v>194</v>
      </c>
      <c r="C2065" s="165">
        <f t="shared" si="302"/>
        <v>568</v>
      </c>
      <c r="D2065" s="165">
        <f t="shared" ref="D2065:I2066" si="304">D2067+D2085+D2091</f>
        <v>417</v>
      </c>
      <c r="E2065" s="165">
        <f t="shared" si="304"/>
        <v>151</v>
      </c>
      <c r="F2065" s="165">
        <f t="shared" si="304"/>
        <v>0</v>
      </c>
      <c r="G2065" s="165">
        <f t="shared" si="304"/>
        <v>0</v>
      </c>
      <c r="H2065" s="165">
        <f t="shared" si="304"/>
        <v>0</v>
      </c>
      <c r="I2065" s="165">
        <f t="shared" si="304"/>
        <v>0</v>
      </c>
    </row>
    <row r="2066" spans="1:9" s="116" customFormat="1" x14ac:dyDescent="0.2">
      <c r="A2066" s="178"/>
      <c r="B2066" s="167" t="s">
        <v>195</v>
      </c>
      <c r="C2066" s="165">
        <f t="shared" si="302"/>
        <v>568</v>
      </c>
      <c r="D2066" s="165">
        <f t="shared" si="304"/>
        <v>417</v>
      </c>
      <c r="E2066" s="165">
        <f t="shared" si="304"/>
        <v>151</v>
      </c>
      <c r="F2066" s="165">
        <f t="shared" si="304"/>
        <v>0</v>
      </c>
      <c r="G2066" s="165">
        <f t="shared" si="304"/>
        <v>0</v>
      </c>
      <c r="H2066" s="165">
        <f t="shared" si="304"/>
        <v>0</v>
      </c>
      <c r="I2066" s="165">
        <f t="shared" si="304"/>
        <v>0</v>
      </c>
    </row>
    <row r="2067" spans="1:9" s="161" customFormat="1" x14ac:dyDescent="0.2">
      <c r="A2067" s="182" t="s">
        <v>298</v>
      </c>
      <c r="B2067" s="184" t="s">
        <v>194</v>
      </c>
      <c r="C2067" s="160">
        <f t="shared" si="302"/>
        <v>182</v>
      </c>
      <c r="D2067" s="160">
        <f t="shared" ref="D2067:I2068" si="305">D2069+D2071+D2073+D2075+D2077+D2079+D2081+D2083</f>
        <v>182</v>
      </c>
      <c r="E2067" s="160">
        <f t="shared" si="305"/>
        <v>0</v>
      </c>
      <c r="F2067" s="160">
        <f t="shared" si="305"/>
        <v>0</v>
      </c>
      <c r="G2067" s="160">
        <f t="shared" si="305"/>
        <v>0</v>
      </c>
      <c r="H2067" s="160">
        <f t="shared" si="305"/>
        <v>0</v>
      </c>
      <c r="I2067" s="160">
        <f t="shared" si="305"/>
        <v>0</v>
      </c>
    </row>
    <row r="2068" spans="1:9" s="161" customFormat="1" x14ac:dyDescent="0.2">
      <c r="A2068" s="185"/>
      <c r="B2068" s="162" t="s">
        <v>195</v>
      </c>
      <c r="C2068" s="160">
        <f t="shared" si="302"/>
        <v>182</v>
      </c>
      <c r="D2068" s="160">
        <f t="shared" si="305"/>
        <v>182</v>
      </c>
      <c r="E2068" s="160">
        <f t="shared" si="305"/>
        <v>0</v>
      </c>
      <c r="F2068" s="160">
        <f t="shared" si="305"/>
        <v>0</v>
      </c>
      <c r="G2068" s="160">
        <f t="shared" si="305"/>
        <v>0</v>
      </c>
      <c r="H2068" s="160">
        <f t="shared" si="305"/>
        <v>0</v>
      </c>
      <c r="I2068" s="160">
        <f t="shared" si="305"/>
        <v>0</v>
      </c>
    </row>
    <row r="2069" spans="1:9" s="152" customFormat="1" x14ac:dyDescent="0.2">
      <c r="A2069" s="248" t="s">
        <v>305</v>
      </c>
      <c r="B2069" s="276" t="s">
        <v>194</v>
      </c>
      <c r="C2069" s="249">
        <f t="shared" si="302"/>
        <v>54</v>
      </c>
      <c r="D2069" s="249">
        <v>54</v>
      </c>
      <c r="E2069" s="249">
        <v>0</v>
      </c>
      <c r="F2069" s="249">
        <v>0</v>
      </c>
      <c r="G2069" s="249">
        <v>0</v>
      </c>
      <c r="H2069" s="249">
        <v>0</v>
      </c>
      <c r="I2069" s="249">
        <v>0</v>
      </c>
    </row>
    <row r="2070" spans="1:9" s="152" customFormat="1" x14ac:dyDescent="0.2">
      <c r="A2070" s="277"/>
      <c r="B2070" s="278" t="s">
        <v>195</v>
      </c>
      <c r="C2070" s="249">
        <f t="shared" si="302"/>
        <v>54</v>
      </c>
      <c r="D2070" s="249">
        <v>54</v>
      </c>
      <c r="E2070" s="249">
        <v>0</v>
      </c>
      <c r="F2070" s="249">
        <v>0</v>
      </c>
      <c r="G2070" s="249">
        <v>0</v>
      </c>
      <c r="H2070" s="249">
        <v>0</v>
      </c>
      <c r="I2070" s="249">
        <v>0</v>
      </c>
    </row>
    <row r="2071" spans="1:9" s="152" customFormat="1" ht="25.5" x14ac:dyDescent="0.2">
      <c r="A2071" s="248" t="s">
        <v>306</v>
      </c>
      <c r="B2071" s="276" t="s">
        <v>194</v>
      </c>
      <c r="C2071" s="249">
        <f t="shared" si="302"/>
        <v>24</v>
      </c>
      <c r="D2071" s="249">
        <v>24</v>
      </c>
      <c r="E2071" s="249">
        <v>0</v>
      </c>
      <c r="F2071" s="249">
        <v>0</v>
      </c>
      <c r="G2071" s="249">
        <v>0</v>
      </c>
      <c r="H2071" s="249">
        <v>0</v>
      </c>
      <c r="I2071" s="249">
        <v>0</v>
      </c>
    </row>
    <row r="2072" spans="1:9" s="152" customFormat="1" x14ac:dyDescent="0.2">
      <c r="A2072" s="277"/>
      <c r="B2072" s="278" t="s">
        <v>195</v>
      </c>
      <c r="C2072" s="249">
        <f t="shared" si="302"/>
        <v>24</v>
      </c>
      <c r="D2072" s="249">
        <v>24</v>
      </c>
      <c r="E2072" s="249">
        <v>0</v>
      </c>
      <c r="F2072" s="249">
        <v>0</v>
      </c>
      <c r="G2072" s="249">
        <v>0</v>
      </c>
      <c r="H2072" s="249">
        <v>0</v>
      </c>
      <c r="I2072" s="249">
        <v>0</v>
      </c>
    </row>
    <row r="2073" spans="1:9" s="152" customFormat="1" ht="38.25" x14ac:dyDescent="0.2">
      <c r="A2073" s="248" t="s">
        <v>307</v>
      </c>
      <c r="B2073" s="276" t="s">
        <v>194</v>
      </c>
      <c r="C2073" s="249">
        <f t="shared" si="302"/>
        <v>17</v>
      </c>
      <c r="D2073" s="249">
        <v>17</v>
      </c>
      <c r="E2073" s="249">
        <v>0</v>
      </c>
      <c r="F2073" s="249">
        <v>0</v>
      </c>
      <c r="G2073" s="249">
        <v>0</v>
      </c>
      <c r="H2073" s="249">
        <v>0</v>
      </c>
      <c r="I2073" s="249">
        <v>0</v>
      </c>
    </row>
    <row r="2074" spans="1:9" s="152" customFormat="1" x14ac:dyDescent="0.2">
      <c r="A2074" s="277"/>
      <c r="B2074" s="278" t="s">
        <v>195</v>
      </c>
      <c r="C2074" s="249">
        <f t="shared" si="302"/>
        <v>17</v>
      </c>
      <c r="D2074" s="249">
        <v>17</v>
      </c>
      <c r="E2074" s="249">
        <v>0</v>
      </c>
      <c r="F2074" s="249">
        <v>0</v>
      </c>
      <c r="G2074" s="249">
        <v>0</v>
      </c>
      <c r="H2074" s="249">
        <v>0</v>
      </c>
      <c r="I2074" s="249">
        <v>0</v>
      </c>
    </row>
    <row r="2075" spans="1:9" s="152" customFormat="1" ht="27" customHeight="1" x14ac:dyDescent="0.2">
      <c r="A2075" s="248" t="s">
        <v>308</v>
      </c>
      <c r="B2075" s="276" t="s">
        <v>194</v>
      </c>
      <c r="C2075" s="249">
        <f t="shared" si="302"/>
        <v>31</v>
      </c>
      <c r="D2075" s="249">
        <v>31</v>
      </c>
      <c r="E2075" s="249">
        <v>0</v>
      </c>
      <c r="F2075" s="249">
        <v>0</v>
      </c>
      <c r="G2075" s="249">
        <v>0</v>
      </c>
      <c r="H2075" s="249">
        <v>0</v>
      </c>
      <c r="I2075" s="249">
        <v>0</v>
      </c>
    </row>
    <row r="2076" spans="1:9" s="152" customFormat="1" x14ac:dyDescent="0.2">
      <c r="A2076" s="277"/>
      <c r="B2076" s="278" t="s">
        <v>195</v>
      </c>
      <c r="C2076" s="249">
        <f t="shared" si="302"/>
        <v>31</v>
      </c>
      <c r="D2076" s="249">
        <v>31</v>
      </c>
      <c r="E2076" s="249">
        <v>0</v>
      </c>
      <c r="F2076" s="249">
        <v>0</v>
      </c>
      <c r="G2076" s="249">
        <v>0</v>
      </c>
      <c r="H2076" s="249">
        <v>0</v>
      </c>
      <c r="I2076" s="249">
        <v>0</v>
      </c>
    </row>
    <row r="2077" spans="1:9" s="152" customFormat="1" ht="25.5" x14ac:dyDescent="0.2">
      <c r="A2077" s="248" t="s">
        <v>309</v>
      </c>
      <c r="B2077" s="276" t="s">
        <v>194</v>
      </c>
      <c r="C2077" s="249">
        <f t="shared" si="302"/>
        <v>7</v>
      </c>
      <c r="D2077" s="249">
        <v>7</v>
      </c>
      <c r="E2077" s="249">
        <v>0</v>
      </c>
      <c r="F2077" s="249">
        <v>0</v>
      </c>
      <c r="G2077" s="249">
        <v>0</v>
      </c>
      <c r="H2077" s="249">
        <v>0</v>
      </c>
      <c r="I2077" s="249">
        <v>0</v>
      </c>
    </row>
    <row r="2078" spans="1:9" s="152" customFormat="1" x14ac:dyDescent="0.2">
      <c r="A2078" s="277"/>
      <c r="B2078" s="278" t="s">
        <v>195</v>
      </c>
      <c r="C2078" s="249">
        <f t="shared" si="302"/>
        <v>7</v>
      </c>
      <c r="D2078" s="249">
        <v>7</v>
      </c>
      <c r="E2078" s="249">
        <v>0</v>
      </c>
      <c r="F2078" s="249">
        <v>0</v>
      </c>
      <c r="G2078" s="249">
        <v>0</v>
      </c>
      <c r="H2078" s="249">
        <v>0</v>
      </c>
      <c r="I2078" s="249">
        <v>0</v>
      </c>
    </row>
    <row r="2079" spans="1:9" s="152" customFormat="1" ht="25.5" x14ac:dyDescent="0.2">
      <c r="A2079" s="248" t="s">
        <v>310</v>
      </c>
      <c r="B2079" s="276" t="s">
        <v>194</v>
      </c>
      <c r="C2079" s="249">
        <f t="shared" si="302"/>
        <v>21</v>
      </c>
      <c r="D2079" s="249">
        <v>21</v>
      </c>
      <c r="E2079" s="249">
        <v>0</v>
      </c>
      <c r="F2079" s="249">
        <v>0</v>
      </c>
      <c r="G2079" s="249">
        <v>0</v>
      </c>
      <c r="H2079" s="249">
        <v>0</v>
      </c>
      <c r="I2079" s="249">
        <v>0</v>
      </c>
    </row>
    <row r="2080" spans="1:9" s="152" customFormat="1" x14ac:dyDescent="0.2">
      <c r="A2080" s="277"/>
      <c r="B2080" s="278" t="s">
        <v>195</v>
      </c>
      <c r="C2080" s="249">
        <f t="shared" si="302"/>
        <v>21</v>
      </c>
      <c r="D2080" s="249">
        <v>21</v>
      </c>
      <c r="E2080" s="249">
        <v>0</v>
      </c>
      <c r="F2080" s="249">
        <v>0</v>
      </c>
      <c r="G2080" s="249">
        <v>0</v>
      </c>
      <c r="H2080" s="249">
        <v>0</v>
      </c>
      <c r="I2080" s="249">
        <v>0</v>
      </c>
    </row>
    <row r="2081" spans="1:9" s="152" customFormat="1" ht="38.25" x14ac:dyDescent="0.2">
      <c r="A2081" s="248" t="s">
        <v>311</v>
      </c>
      <c r="B2081" s="276" t="s">
        <v>194</v>
      </c>
      <c r="C2081" s="249">
        <f t="shared" si="302"/>
        <v>7</v>
      </c>
      <c r="D2081" s="249">
        <v>7</v>
      </c>
      <c r="E2081" s="249">
        <v>0</v>
      </c>
      <c r="F2081" s="249">
        <v>0</v>
      </c>
      <c r="G2081" s="249">
        <v>0</v>
      </c>
      <c r="H2081" s="249">
        <v>0</v>
      </c>
      <c r="I2081" s="249">
        <v>0</v>
      </c>
    </row>
    <row r="2082" spans="1:9" s="152" customFormat="1" x14ac:dyDescent="0.2">
      <c r="A2082" s="277"/>
      <c r="B2082" s="278" t="s">
        <v>195</v>
      </c>
      <c r="C2082" s="249">
        <f t="shared" si="302"/>
        <v>7</v>
      </c>
      <c r="D2082" s="249">
        <v>7</v>
      </c>
      <c r="E2082" s="249">
        <v>0</v>
      </c>
      <c r="F2082" s="249">
        <v>0</v>
      </c>
      <c r="G2082" s="249">
        <v>0</v>
      </c>
      <c r="H2082" s="249">
        <v>0</v>
      </c>
      <c r="I2082" s="249">
        <v>0</v>
      </c>
    </row>
    <row r="2083" spans="1:9" s="152" customFormat="1" ht="25.5" x14ac:dyDescent="0.2">
      <c r="A2083" s="248" t="s">
        <v>312</v>
      </c>
      <c r="B2083" s="276" t="s">
        <v>194</v>
      </c>
      <c r="C2083" s="249">
        <f t="shared" si="302"/>
        <v>21</v>
      </c>
      <c r="D2083" s="249">
        <v>21</v>
      </c>
      <c r="E2083" s="249">
        <v>0</v>
      </c>
      <c r="F2083" s="249">
        <v>0</v>
      </c>
      <c r="G2083" s="249">
        <v>0</v>
      </c>
      <c r="H2083" s="249">
        <v>0</v>
      </c>
      <c r="I2083" s="249">
        <v>0</v>
      </c>
    </row>
    <row r="2084" spans="1:9" s="152" customFormat="1" x14ac:dyDescent="0.2">
      <c r="A2084" s="277"/>
      <c r="B2084" s="278" t="s">
        <v>195</v>
      </c>
      <c r="C2084" s="249">
        <f t="shared" si="302"/>
        <v>21</v>
      </c>
      <c r="D2084" s="249">
        <v>21</v>
      </c>
      <c r="E2084" s="249">
        <v>0</v>
      </c>
      <c r="F2084" s="249">
        <v>0</v>
      </c>
      <c r="G2084" s="249">
        <v>0</v>
      </c>
      <c r="H2084" s="249">
        <v>0</v>
      </c>
      <c r="I2084" s="249">
        <v>0</v>
      </c>
    </row>
    <row r="2085" spans="1:9" s="196" customFormat="1" x14ac:dyDescent="0.2">
      <c r="A2085" s="315" t="s">
        <v>694</v>
      </c>
      <c r="B2085" s="310" t="s">
        <v>194</v>
      </c>
      <c r="C2085" s="239">
        <f t="shared" si="302"/>
        <v>291</v>
      </c>
      <c r="D2085" s="239">
        <f t="shared" ref="D2085:I2086" si="306">D2087+D2089</f>
        <v>140</v>
      </c>
      <c r="E2085" s="239">
        <f t="shared" si="306"/>
        <v>151</v>
      </c>
      <c r="F2085" s="239">
        <f t="shared" si="306"/>
        <v>0</v>
      </c>
      <c r="G2085" s="239">
        <f t="shared" si="306"/>
        <v>0</v>
      </c>
      <c r="H2085" s="239">
        <f t="shared" si="306"/>
        <v>0</v>
      </c>
      <c r="I2085" s="239">
        <f t="shared" si="306"/>
        <v>0</v>
      </c>
    </row>
    <row r="2086" spans="1:9" s="196" customFormat="1" x14ac:dyDescent="0.2">
      <c r="A2086" s="316"/>
      <c r="B2086" s="311" t="s">
        <v>195</v>
      </c>
      <c r="C2086" s="239">
        <f t="shared" si="302"/>
        <v>291</v>
      </c>
      <c r="D2086" s="239">
        <f t="shared" si="306"/>
        <v>140</v>
      </c>
      <c r="E2086" s="239">
        <f t="shared" si="306"/>
        <v>151</v>
      </c>
      <c r="F2086" s="239">
        <f t="shared" si="306"/>
        <v>0</v>
      </c>
      <c r="G2086" s="239">
        <f t="shared" si="306"/>
        <v>0</v>
      </c>
      <c r="H2086" s="239">
        <f t="shared" si="306"/>
        <v>0</v>
      </c>
      <c r="I2086" s="239">
        <f t="shared" si="306"/>
        <v>0</v>
      </c>
    </row>
    <row r="2087" spans="1:9" s="152" customFormat="1" ht="25.5" x14ac:dyDescent="0.2">
      <c r="A2087" s="248" t="s">
        <v>339</v>
      </c>
      <c r="B2087" s="276" t="s">
        <v>194</v>
      </c>
      <c r="C2087" s="249">
        <f t="shared" si="302"/>
        <v>140</v>
      </c>
      <c r="D2087" s="249">
        <f>200-60</f>
        <v>140</v>
      </c>
      <c r="E2087" s="249">
        <v>0</v>
      </c>
      <c r="F2087" s="249">
        <v>0</v>
      </c>
      <c r="G2087" s="249">
        <v>0</v>
      </c>
      <c r="H2087" s="249">
        <v>0</v>
      </c>
      <c r="I2087" s="249">
        <v>0</v>
      </c>
    </row>
    <row r="2088" spans="1:9" s="152" customFormat="1" x14ac:dyDescent="0.2">
      <c r="A2088" s="277"/>
      <c r="B2088" s="278" t="s">
        <v>195</v>
      </c>
      <c r="C2088" s="249">
        <f t="shared" si="302"/>
        <v>140</v>
      </c>
      <c r="D2088" s="249">
        <f>200-60</f>
        <v>140</v>
      </c>
      <c r="E2088" s="249">
        <v>0</v>
      </c>
      <c r="F2088" s="249">
        <v>0</v>
      </c>
      <c r="G2088" s="249">
        <v>0</v>
      </c>
      <c r="H2088" s="249">
        <v>0</v>
      </c>
      <c r="I2088" s="249">
        <v>0</v>
      </c>
    </row>
    <row r="2089" spans="1:9" s="125" customFormat="1" ht="51" x14ac:dyDescent="0.2">
      <c r="A2089" s="77" t="s">
        <v>732</v>
      </c>
      <c r="B2089" s="144" t="s">
        <v>194</v>
      </c>
      <c r="C2089" s="103">
        <f>D2089+E2089+F2089+G2089+H2089+I2089</f>
        <v>151</v>
      </c>
      <c r="D2089" s="98">
        <v>0</v>
      </c>
      <c r="E2089" s="98">
        <f>181-30</f>
        <v>151</v>
      </c>
      <c r="F2089" s="98">
        <v>0</v>
      </c>
      <c r="G2089" s="98">
        <v>0</v>
      </c>
      <c r="H2089" s="98">
        <v>0</v>
      </c>
      <c r="I2089" s="98">
        <v>0</v>
      </c>
    </row>
    <row r="2090" spans="1:9" s="125" customFormat="1" x14ac:dyDescent="0.2">
      <c r="A2090" s="47"/>
      <c r="B2090" s="146" t="s">
        <v>195</v>
      </c>
      <c r="C2090" s="103">
        <f>D2090+E2090+F2090+G2090+H2090+I2090</f>
        <v>151</v>
      </c>
      <c r="D2090" s="98">
        <v>0</v>
      </c>
      <c r="E2090" s="98">
        <f>181-30</f>
        <v>151</v>
      </c>
      <c r="F2090" s="98">
        <v>0</v>
      </c>
      <c r="G2090" s="98">
        <v>0</v>
      </c>
      <c r="H2090" s="98">
        <v>0</v>
      </c>
      <c r="I2090" s="98">
        <v>0</v>
      </c>
    </row>
    <row r="2091" spans="1:9" s="161" customFormat="1" x14ac:dyDescent="0.2">
      <c r="A2091" s="182" t="s">
        <v>695</v>
      </c>
      <c r="B2091" s="184" t="s">
        <v>194</v>
      </c>
      <c r="C2091" s="160">
        <f t="shared" si="302"/>
        <v>95</v>
      </c>
      <c r="D2091" s="160">
        <f>D2093+D2095</f>
        <v>95</v>
      </c>
      <c r="E2091" s="160">
        <f>E2093+E2095</f>
        <v>0</v>
      </c>
      <c r="F2091" s="160">
        <f t="shared" ref="F2091:I2092" si="307">F2093</f>
        <v>0</v>
      </c>
      <c r="G2091" s="160">
        <f t="shared" si="307"/>
        <v>0</v>
      </c>
      <c r="H2091" s="160">
        <f t="shared" si="307"/>
        <v>0</v>
      </c>
      <c r="I2091" s="160">
        <f t="shared" si="307"/>
        <v>0</v>
      </c>
    </row>
    <row r="2092" spans="1:9" s="161" customFormat="1" x14ac:dyDescent="0.2">
      <c r="A2092" s="185"/>
      <c r="B2092" s="162" t="s">
        <v>195</v>
      </c>
      <c r="C2092" s="160">
        <f t="shared" si="302"/>
        <v>95</v>
      </c>
      <c r="D2092" s="160">
        <f>D2094+D2096</f>
        <v>95</v>
      </c>
      <c r="E2092" s="160">
        <f>E2094+E2096</f>
        <v>0</v>
      </c>
      <c r="F2092" s="160">
        <f t="shared" si="307"/>
        <v>0</v>
      </c>
      <c r="G2092" s="160">
        <f t="shared" si="307"/>
        <v>0</v>
      </c>
      <c r="H2092" s="160">
        <f t="shared" si="307"/>
        <v>0</v>
      </c>
      <c r="I2092" s="160">
        <f t="shared" si="307"/>
        <v>0</v>
      </c>
    </row>
    <row r="2093" spans="1:9" s="125" customFormat="1" ht="25.5" x14ac:dyDescent="0.2">
      <c r="A2093" s="77" t="s">
        <v>339</v>
      </c>
      <c r="B2093" s="144" t="s">
        <v>194</v>
      </c>
      <c r="C2093" s="103">
        <f t="shared" si="302"/>
        <v>59</v>
      </c>
      <c r="D2093" s="98">
        <f>D2094</f>
        <v>59</v>
      </c>
      <c r="E2093" s="98">
        <v>0</v>
      </c>
      <c r="F2093" s="98">
        <v>0</v>
      </c>
      <c r="G2093" s="98">
        <v>0</v>
      </c>
      <c r="H2093" s="98">
        <v>0</v>
      </c>
      <c r="I2093" s="98">
        <v>0</v>
      </c>
    </row>
    <row r="2094" spans="1:9" s="125" customFormat="1" x14ac:dyDescent="0.2">
      <c r="A2094" s="47"/>
      <c r="B2094" s="146" t="s">
        <v>195</v>
      </c>
      <c r="C2094" s="103">
        <f t="shared" si="302"/>
        <v>59</v>
      </c>
      <c r="D2094" s="98">
        <v>59</v>
      </c>
      <c r="E2094" s="98">
        <v>0</v>
      </c>
      <c r="F2094" s="98">
        <v>0</v>
      </c>
      <c r="G2094" s="98">
        <v>0</v>
      </c>
      <c r="H2094" s="98">
        <v>0</v>
      </c>
      <c r="I2094" s="98">
        <v>0</v>
      </c>
    </row>
    <row r="2095" spans="1:9" s="125" customFormat="1" x14ac:dyDescent="0.2">
      <c r="A2095" s="138" t="s">
        <v>365</v>
      </c>
      <c r="B2095" s="144" t="s">
        <v>194</v>
      </c>
      <c r="C2095" s="103">
        <f t="shared" si="302"/>
        <v>36</v>
      </c>
      <c r="D2095" s="98">
        <f>D2096</f>
        <v>36</v>
      </c>
      <c r="E2095" s="98">
        <v>0</v>
      </c>
      <c r="F2095" s="98">
        <v>0</v>
      </c>
      <c r="G2095" s="98">
        <v>0</v>
      </c>
      <c r="H2095" s="98">
        <v>0</v>
      </c>
      <c r="I2095" s="98">
        <v>0</v>
      </c>
    </row>
    <row r="2096" spans="1:9" s="125" customFormat="1" x14ac:dyDescent="0.2">
      <c r="A2096" s="145"/>
      <c r="B2096" s="146" t="s">
        <v>195</v>
      </c>
      <c r="C2096" s="103">
        <f t="shared" si="302"/>
        <v>36</v>
      </c>
      <c r="D2096" s="98">
        <v>36</v>
      </c>
      <c r="E2096" s="98">
        <v>0</v>
      </c>
      <c r="F2096" s="98">
        <v>0</v>
      </c>
      <c r="G2096" s="98">
        <v>0</v>
      </c>
      <c r="H2096" s="98">
        <v>0</v>
      </c>
      <c r="I2096" s="98">
        <v>0</v>
      </c>
    </row>
    <row r="2097" spans="1:9" x14ac:dyDescent="0.2">
      <c r="A2097" s="640" t="s">
        <v>242</v>
      </c>
      <c r="B2097" s="667"/>
      <c r="C2097" s="641"/>
      <c r="D2097" s="641"/>
      <c r="E2097" s="641"/>
      <c r="F2097" s="641"/>
      <c r="G2097" s="641"/>
      <c r="H2097" s="641"/>
      <c r="I2097" s="642"/>
    </row>
    <row r="2098" spans="1:9" x14ac:dyDescent="0.2">
      <c r="A2098" s="34" t="s">
        <v>197</v>
      </c>
      <c r="B2098" s="172" t="s">
        <v>194</v>
      </c>
      <c r="C2098" s="165">
        <f t="shared" ref="C2098:C2171" si="308">D2098+E2098+F2098+G2098+H2098+I2098</f>
        <v>547.76</v>
      </c>
      <c r="D2098" s="165">
        <f t="shared" ref="D2098:I2099" si="309">D2100+D2160</f>
        <v>225.67</v>
      </c>
      <c r="E2098" s="165">
        <f t="shared" si="309"/>
        <v>291.19000000000005</v>
      </c>
      <c r="F2098" s="165">
        <f t="shared" si="309"/>
        <v>0</v>
      </c>
      <c r="G2098" s="165">
        <f t="shared" si="309"/>
        <v>0</v>
      </c>
      <c r="H2098" s="165">
        <f t="shared" si="309"/>
        <v>0</v>
      </c>
      <c r="I2098" s="165">
        <f t="shared" si="309"/>
        <v>30.9</v>
      </c>
    </row>
    <row r="2099" spans="1:9" x14ac:dyDescent="0.2">
      <c r="A2099" s="24" t="s">
        <v>222</v>
      </c>
      <c r="B2099" s="167" t="s">
        <v>195</v>
      </c>
      <c r="C2099" s="165">
        <f t="shared" si="308"/>
        <v>547.76</v>
      </c>
      <c r="D2099" s="165">
        <f t="shared" si="309"/>
        <v>225.67</v>
      </c>
      <c r="E2099" s="165">
        <f t="shared" si="309"/>
        <v>291.19000000000005</v>
      </c>
      <c r="F2099" s="165">
        <f t="shared" si="309"/>
        <v>0</v>
      </c>
      <c r="G2099" s="165">
        <f t="shared" si="309"/>
        <v>0</v>
      </c>
      <c r="H2099" s="165">
        <f t="shared" si="309"/>
        <v>0</v>
      </c>
      <c r="I2099" s="165">
        <f t="shared" si="309"/>
        <v>30.9</v>
      </c>
    </row>
    <row r="2100" spans="1:9" x14ac:dyDescent="0.2">
      <c r="A2100" s="53" t="s">
        <v>220</v>
      </c>
      <c r="B2100" s="27" t="s">
        <v>194</v>
      </c>
      <c r="C2100" s="58">
        <f t="shared" si="308"/>
        <v>437.76</v>
      </c>
      <c r="D2100" s="58">
        <f t="shared" ref="D2100:I2105" si="310">D2102</f>
        <v>216.57</v>
      </c>
      <c r="E2100" s="58">
        <f t="shared" si="310"/>
        <v>221.19000000000003</v>
      </c>
      <c r="F2100" s="58">
        <f t="shared" si="310"/>
        <v>0</v>
      </c>
      <c r="G2100" s="58">
        <f t="shared" si="310"/>
        <v>0</v>
      </c>
      <c r="H2100" s="58">
        <f t="shared" si="310"/>
        <v>0</v>
      </c>
      <c r="I2100" s="58">
        <f t="shared" si="310"/>
        <v>0</v>
      </c>
    </row>
    <row r="2101" spans="1:9" x14ac:dyDescent="0.2">
      <c r="A2101" s="14" t="s">
        <v>225</v>
      </c>
      <c r="B2101" s="29" t="s">
        <v>195</v>
      </c>
      <c r="C2101" s="58">
        <f t="shared" si="308"/>
        <v>437.76</v>
      </c>
      <c r="D2101" s="58">
        <f t="shared" si="310"/>
        <v>216.57</v>
      </c>
      <c r="E2101" s="58">
        <f t="shared" si="310"/>
        <v>221.19000000000003</v>
      </c>
      <c r="F2101" s="58">
        <f t="shared" si="310"/>
        <v>0</v>
      </c>
      <c r="G2101" s="58">
        <f t="shared" si="310"/>
        <v>0</v>
      </c>
      <c r="H2101" s="58">
        <f t="shared" si="310"/>
        <v>0</v>
      </c>
      <c r="I2101" s="58">
        <f t="shared" si="310"/>
        <v>0</v>
      </c>
    </row>
    <row r="2102" spans="1:9" x14ac:dyDescent="0.2">
      <c r="A2102" s="21" t="s">
        <v>257</v>
      </c>
      <c r="B2102" s="8" t="s">
        <v>194</v>
      </c>
      <c r="C2102" s="58">
        <f t="shared" si="308"/>
        <v>437.76</v>
      </c>
      <c r="D2102" s="58">
        <f t="shared" si="310"/>
        <v>216.57</v>
      </c>
      <c r="E2102" s="58">
        <f t="shared" si="310"/>
        <v>221.19000000000003</v>
      </c>
      <c r="F2102" s="58">
        <f t="shared" si="310"/>
        <v>0</v>
      </c>
      <c r="G2102" s="58">
        <f t="shared" si="310"/>
        <v>0</v>
      </c>
      <c r="H2102" s="58">
        <f t="shared" si="310"/>
        <v>0</v>
      </c>
      <c r="I2102" s="58">
        <f t="shared" si="310"/>
        <v>0</v>
      </c>
    </row>
    <row r="2103" spans="1:9" x14ac:dyDescent="0.2">
      <c r="A2103" s="18"/>
      <c r="B2103" s="227" t="s">
        <v>195</v>
      </c>
      <c r="C2103" s="58">
        <f t="shared" si="308"/>
        <v>437.76</v>
      </c>
      <c r="D2103" s="58">
        <f t="shared" si="310"/>
        <v>216.57</v>
      </c>
      <c r="E2103" s="58">
        <f t="shared" si="310"/>
        <v>221.19000000000003</v>
      </c>
      <c r="F2103" s="58">
        <f t="shared" si="310"/>
        <v>0</v>
      </c>
      <c r="G2103" s="58">
        <f t="shared" si="310"/>
        <v>0</v>
      </c>
      <c r="H2103" s="58">
        <f t="shared" si="310"/>
        <v>0</v>
      </c>
      <c r="I2103" s="58">
        <f t="shared" si="310"/>
        <v>0</v>
      </c>
    </row>
    <row r="2104" spans="1:9" x14ac:dyDescent="0.2">
      <c r="A2104" s="31" t="s">
        <v>230</v>
      </c>
      <c r="B2104" s="27" t="s">
        <v>194</v>
      </c>
      <c r="C2104" s="58">
        <f t="shared" si="308"/>
        <v>437.76</v>
      </c>
      <c r="D2104" s="58">
        <f t="shared" si="310"/>
        <v>216.57</v>
      </c>
      <c r="E2104" s="72">
        <f t="shared" si="310"/>
        <v>221.19000000000003</v>
      </c>
      <c r="F2104" s="58">
        <f t="shared" si="310"/>
        <v>0</v>
      </c>
      <c r="G2104" s="58">
        <f t="shared" si="310"/>
        <v>0</v>
      </c>
      <c r="H2104" s="58">
        <f t="shared" si="310"/>
        <v>0</v>
      </c>
      <c r="I2104" s="58">
        <f t="shared" si="310"/>
        <v>0</v>
      </c>
    </row>
    <row r="2105" spans="1:9" x14ac:dyDescent="0.2">
      <c r="A2105" s="14"/>
      <c r="B2105" s="29" t="s">
        <v>195</v>
      </c>
      <c r="C2105" s="58">
        <f t="shared" si="308"/>
        <v>437.76</v>
      </c>
      <c r="D2105" s="58">
        <f t="shared" si="310"/>
        <v>216.57</v>
      </c>
      <c r="E2105" s="72">
        <f t="shared" si="310"/>
        <v>221.19000000000003</v>
      </c>
      <c r="F2105" s="58">
        <f t="shared" si="310"/>
        <v>0</v>
      </c>
      <c r="G2105" s="58">
        <f t="shared" si="310"/>
        <v>0</v>
      </c>
      <c r="H2105" s="58">
        <f t="shared" si="310"/>
        <v>0</v>
      </c>
      <c r="I2105" s="58">
        <f t="shared" si="310"/>
        <v>0</v>
      </c>
    </row>
    <row r="2106" spans="1:9" s="116" customFormat="1" x14ac:dyDescent="0.2">
      <c r="A2106" s="186" t="s">
        <v>227</v>
      </c>
      <c r="B2106" s="164" t="s">
        <v>194</v>
      </c>
      <c r="C2106" s="165">
        <f t="shared" si="308"/>
        <v>437.76</v>
      </c>
      <c r="D2106" s="165">
        <f t="shared" ref="D2106:I2107" si="311">D2108+D2144+D2148</f>
        <v>216.57</v>
      </c>
      <c r="E2106" s="165">
        <f t="shared" si="311"/>
        <v>221.19000000000003</v>
      </c>
      <c r="F2106" s="165">
        <f t="shared" si="311"/>
        <v>0</v>
      </c>
      <c r="G2106" s="165">
        <f t="shared" si="311"/>
        <v>0</v>
      </c>
      <c r="H2106" s="165">
        <f t="shared" si="311"/>
        <v>0</v>
      </c>
      <c r="I2106" s="165">
        <f t="shared" si="311"/>
        <v>0</v>
      </c>
    </row>
    <row r="2107" spans="1:9" s="116" customFormat="1" x14ac:dyDescent="0.2">
      <c r="A2107" s="178"/>
      <c r="B2107" s="167" t="s">
        <v>195</v>
      </c>
      <c r="C2107" s="165">
        <f t="shared" si="308"/>
        <v>437.76</v>
      </c>
      <c r="D2107" s="165">
        <f t="shared" si="311"/>
        <v>216.57</v>
      </c>
      <c r="E2107" s="165">
        <f t="shared" si="311"/>
        <v>221.19000000000003</v>
      </c>
      <c r="F2107" s="165">
        <f t="shared" si="311"/>
        <v>0</v>
      </c>
      <c r="G2107" s="165">
        <f t="shared" si="311"/>
        <v>0</v>
      </c>
      <c r="H2107" s="165">
        <f t="shared" si="311"/>
        <v>0</v>
      </c>
      <c r="I2107" s="165">
        <f t="shared" si="311"/>
        <v>0</v>
      </c>
    </row>
    <row r="2108" spans="1:9" s="196" customFormat="1" ht="25.5" x14ac:dyDescent="0.2">
      <c r="A2108" s="194" t="s">
        <v>233</v>
      </c>
      <c r="B2108" s="159" t="s">
        <v>194</v>
      </c>
      <c r="C2108" s="160">
        <f t="shared" si="308"/>
        <v>336.70000000000005</v>
      </c>
      <c r="D2108" s="160">
        <f>D2110+D2112+D2114+D2116+D2118+D2120+D2122+D2124+D2126+D2128+D2130+D2132+D2134+D2136+D2138+D2140+D2142</f>
        <v>115.51</v>
      </c>
      <c r="E2108" s="160">
        <f t="shared" ref="E2108:I2109" si="312">E2110+E2112+E2114+E2116+E2118+E2120+E2122+E2124+E2126+E2128+E2130+E2132+E2134+E2136+E2138+E2140+E2142</f>
        <v>221.19000000000003</v>
      </c>
      <c r="F2108" s="160">
        <f t="shared" si="312"/>
        <v>0</v>
      </c>
      <c r="G2108" s="160">
        <f t="shared" si="312"/>
        <v>0</v>
      </c>
      <c r="H2108" s="160">
        <f t="shared" si="312"/>
        <v>0</v>
      </c>
      <c r="I2108" s="160">
        <f t="shared" si="312"/>
        <v>0</v>
      </c>
    </row>
    <row r="2109" spans="1:9" s="196" customFormat="1" x14ac:dyDescent="0.2">
      <c r="A2109" s="181"/>
      <c r="B2109" s="162" t="s">
        <v>195</v>
      </c>
      <c r="C2109" s="160">
        <f t="shared" si="308"/>
        <v>336.70000000000005</v>
      </c>
      <c r="D2109" s="160">
        <f>D2111+D2113+D2115+D2117+D2119+D2121+D2123+D2125+D2127+D2129+D2131+D2133+D2135+D2137+D2139+D2141+D2143</f>
        <v>115.51</v>
      </c>
      <c r="E2109" s="160">
        <f t="shared" si="312"/>
        <v>221.19000000000003</v>
      </c>
      <c r="F2109" s="160">
        <f t="shared" si="312"/>
        <v>0</v>
      </c>
      <c r="G2109" s="160">
        <f t="shared" si="312"/>
        <v>0</v>
      </c>
      <c r="H2109" s="160">
        <f t="shared" si="312"/>
        <v>0</v>
      </c>
      <c r="I2109" s="160">
        <f t="shared" si="312"/>
        <v>0</v>
      </c>
    </row>
    <row r="2110" spans="1:9" s="338" customFormat="1" ht="27" customHeight="1" x14ac:dyDescent="0.2">
      <c r="A2110" s="364" t="s">
        <v>476</v>
      </c>
      <c r="B2110" s="375" t="s">
        <v>194</v>
      </c>
      <c r="C2110" s="337">
        <f t="shared" si="308"/>
        <v>5.4</v>
      </c>
      <c r="D2110" s="337">
        <v>5.4</v>
      </c>
      <c r="E2110" s="347">
        <v>0</v>
      </c>
      <c r="F2110" s="337">
        <v>0</v>
      </c>
      <c r="G2110" s="337">
        <v>0</v>
      </c>
      <c r="H2110" s="337">
        <v>0</v>
      </c>
      <c r="I2110" s="337">
        <v>0</v>
      </c>
    </row>
    <row r="2111" spans="1:9" s="125" customFormat="1" x14ac:dyDescent="0.2">
      <c r="A2111" s="109"/>
      <c r="B2111" s="146" t="s">
        <v>195</v>
      </c>
      <c r="C2111" s="103">
        <f t="shared" si="308"/>
        <v>5.4</v>
      </c>
      <c r="D2111" s="98">
        <v>5.4</v>
      </c>
      <c r="E2111" s="58">
        <v>0</v>
      </c>
      <c r="F2111" s="98">
        <v>0</v>
      </c>
      <c r="G2111" s="98">
        <v>0</v>
      </c>
      <c r="H2111" s="98">
        <v>0</v>
      </c>
      <c r="I2111" s="98">
        <v>0</v>
      </c>
    </row>
    <row r="2112" spans="1:9" s="338" customFormat="1" ht="38.25" customHeight="1" x14ac:dyDescent="0.2">
      <c r="A2112" s="364" t="s">
        <v>465</v>
      </c>
      <c r="B2112" s="375" t="s">
        <v>194</v>
      </c>
      <c r="C2112" s="337">
        <f t="shared" si="308"/>
        <v>2.74</v>
      </c>
      <c r="D2112" s="337">
        <v>2.74</v>
      </c>
      <c r="E2112" s="347">
        <v>0</v>
      </c>
      <c r="F2112" s="337">
        <v>0</v>
      </c>
      <c r="G2112" s="337">
        <v>0</v>
      </c>
      <c r="H2112" s="337">
        <v>0</v>
      </c>
      <c r="I2112" s="337">
        <v>0</v>
      </c>
    </row>
    <row r="2113" spans="1:9" s="125" customFormat="1" x14ac:dyDescent="0.2">
      <c r="A2113" s="109"/>
      <c r="B2113" s="146" t="s">
        <v>195</v>
      </c>
      <c r="C2113" s="103">
        <f t="shared" si="308"/>
        <v>2.74</v>
      </c>
      <c r="D2113" s="98">
        <v>2.74</v>
      </c>
      <c r="E2113" s="58">
        <v>0</v>
      </c>
      <c r="F2113" s="98">
        <v>0</v>
      </c>
      <c r="G2113" s="98">
        <v>0</v>
      </c>
      <c r="H2113" s="98">
        <v>0</v>
      </c>
      <c r="I2113" s="98">
        <v>0</v>
      </c>
    </row>
    <row r="2114" spans="1:9" s="338" customFormat="1" ht="26.25" customHeight="1" x14ac:dyDescent="0.2">
      <c r="A2114" s="364" t="s">
        <v>477</v>
      </c>
      <c r="B2114" s="375" t="s">
        <v>194</v>
      </c>
      <c r="C2114" s="337">
        <f t="shared" si="308"/>
        <v>2.74</v>
      </c>
      <c r="D2114" s="337">
        <v>2.74</v>
      </c>
      <c r="E2114" s="347">
        <v>0</v>
      </c>
      <c r="F2114" s="337">
        <v>0</v>
      </c>
      <c r="G2114" s="337">
        <v>0</v>
      </c>
      <c r="H2114" s="337">
        <v>0</v>
      </c>
      <c r="I2114" s="337">
        <v>0</v>
      </c>
    </row>
    <row r="2115" spans="1:9" s="125" customFormat="1" x14ac:dyDescent="0.2">
      <c r="A2115" s="109"/>
      <c r="B2115" s="146" t="s">
        <v>195</v>
      </c>
      <c r="C2115" s="103">
        <f t="shared" si="308"/>
        <v>2.74</v>
      </c>
      <c r="D2115" s="98">
        <v>2.74</v>
      </c>
      <c r="E2115" s="58">
        <v>0</v>
      </c>
      <c r="F2115" s="98">
        <v>0</v>
      </c>
      <c r="G2115" s="98">
        <v>0</v>
      </c>
      <c r="H2115" s="98">
        <v>0</v>
      </c>
      <c r="I2115" s="98">
        <v>0</v>
      </c>
    </row>
    <row r="2116" spans="1:9" s="338" customFormat="1" ht="40.5" customHeight="1" x14ac:dyDescent="0.2">
      <c r="A2116" s="364" t="s">
        <v>466</v>
      </c>
      <c r="B2116" s="375" t="s">
        <v>194</v>
      </c>
      <c r="C2116" s="337">
        <f t="shared" si="308"/>
        <v>5.35</v>
      </c>
      <c r="D2116" s="337">
        <v>5.35</v>
      </c>
      <c r="E2116" s="347">
        <v>0</v>
      </c>
      <c r="F2116" s="337">
        <v>0</v>
      </c>
      <c r="G2116" s="337">
        <v>0</v>
      </c>
      <c r="H2116" s="337">
        <v>0</v>
      </c>
      <c r="I2116" s="337">
        <v>0</v>
      </c>
    </row>
    <row r="2117" spans="1:9" s="125" customFormat="1" x14ac:dyDescent="0.2">
      <c r="A2117" s="109"/>
      <c r="B2117" s="146" t="s">
        <v>195</v>
      </c>
      <c r="C2117" s="103">
        <f t="shared" si="308"/>
        <v>5.35</v>
      </c>
      <c r="D2117" s="98">
        <v>5.35</v>
      </c>
      <c r="E2117" s="58">
        <v>0</v>
      </c>
      <c r="F2117" s="98">
        <v>0</v>
      </c>
      <c r="G2117" s="98">
        <v>0</v>
      </c>
      <c r="H2117" s="98">
        <v>0</v>
      </c>
      <c r="I2117" s="98">
        <v>0</v>
      </c>
    </row>
    <row r="2118" spans="1:9" s="338" customFormat="1" ht="29.25" customHeight="1" x14ac:dyDescent="0.2">
      <c r="A2118" s="364" t="s">
        <v>467</v>
      </c>
      <c r="B2118" s="375" t="s">
        <v>194</v>
      </c>
      <c r="C2118" s="337">
        <f t="shared" si="308"/>
        <v>5.4</v>
      </c>
      <c r="D2118" s="337">
        <v>5.4</v>
      </c>
      <c r="E2118" s="347">
        <v>0</v>
      </c>
      <c r="F2118" s="337">
        <v>0</v>
      </c>
      <c r="G2118" s="337">
        <v>0</v>
      </c>
      <c r="H2118" s="337">
        <v>0</v>
      </c>
      <c r="I2118" s="337">
        <v>0</v>
      </c>
    </row>
    <row r="2119" spans="1:9" s="125" customFormat="1" x14ac:dyDescent="0.2">
      <c r="A2119" s="109"/>
      <c r="B2119" s="146" t="s">
        <v>195</v>
      </c>
      <c r="C2119" s="103">
        <f t="shared" si="308"/>
        <v>5.4</v>
      </c>
      <c r="D2119" s="98">
        <v>5.4</v>
      </c>
      <c r="E2119" s="58">
        <v>0</v>
      </c>
      <c r="F2119" s="98">
        <v>0</v>
      </c>
      <c r="G2119" s="98">
        <v>0</v>
      </c>
      <c r="H2119" s="98">
        <v>0</v>
      </c>
      <c r="I2119" s="98">
        <v>0</v>
      </c>
    </row>
    <row r="2120" spans="1:9" s="338" customFormat="1" ht="27" customHeight="1" x14ac:dyDescent="0.2">
      <c r="A2120" s="364" t="s">
        <v>468</v>
      </c>
      <c r="B2120" s="375" t="s">
        <v>194</v>
      </c>
      <c r="C2120" s="337">
        <f t="shared" si="308"/>
        <v>2.74</v>
      </c>
      <c r="D2120" s="337">
        <v>2.74</v>
      </c>
      <c r="E2120" s="347">
        <v>0</v>
      </c>
      <c r="F2120" s="337">
        <v>0</v>
      </c>
      <c r="G2120" s="337">
        <v>0</v>
      </c>
      <c r="H2120" s="337">
        <v>0</v>
      </c>
      <c r="I2120" s="337">
        <v>0</v>
      </c>
    </row>
    <row r="2121" spans="1:9" s="125" customFormat="1" x14ac:dyDescent="0.2">
      <c r="A2121" s="109"/>
      <c r="B2121" s="146" t="s">
        <v>195</v>
      </c>
      <c r="C2121" s="103">
        <f t="shared" si="308"/>
        <v>2.74</v>
      </c>
      <c r="D2121" s="98">
        <v>2.74</v>
      </c>
      <c r="E2121" s="58">
        <v>0</v>
      </c>
      <c r="F2121" s="98">
        <v>0</v>
      </c>
      <c r="G2121" s="98">
        <v>0</v>
      </c>
      <c r="H2121" s="98">
        <v>0</v>
      </c>
      <c r="I2121" s="98">
        <v>0</v>
      </c>
    </row>
    <row r="2122" spans="1:9" s="338" customFormat="1" ht="26.25" customHeight="1" x14ac:dyDescent="0.2">
      <c r="A2122" s="364" t="s">
        <v>469</v>
      </c>
      <c r="B2122" s="375" t="s">
        <v>194</v>
      </c>
      <c r="C2122" s="337">
        <f t="shared" si="308"/>
        <v>5.4</v>
      </c>
      <c r="D2122" s="337">
        <v>5.4</v>
      </c>
      <c r="E2122" s="347">
        <v>0</v>
      </c>
      <c r="F2122" s="337">
        <v>0</v>
      </c>
      <c r="G2122" s="337">
        <v>0</v>
      </c>
      <c r="H2122" s="337">
        <v>0</v>
      </c>
      <c r="I2122" s="337">
        <v>0</v>
      </c>
    </row>
    <row r="2123" spans="1:9" s="125" customFormat="1" x14ac:dyDescent="0.2">
      <c r="A2123" s="109"/>
      <c r="B2123" s="146" t="s">
        <v>195</v>
      </c>
      <c r="C2123" s="103">
        <f t="shared" si="308"/>
        <v>5.4</v>
      </c>
      <c r="D2123" s="98">
        <v>5.4</v>
      </c>
      <c r="E2123" s="58">
        <v>0</v>
      </c>
      <c r="F2123" s="98">
        <v>0</v>
      </c>
      <c r="G2123" s="98">
        <v>0</v>
      </c>
      <c r="H2123" s="98">
        <v>0</v>
      </c>
      <c r="I2123" s="98">
        <v>0</v>
      </c>
    </row>
    <row r="2124" spans="1:9" s="338" customFormat="1" ht="37.5" customHeight="1" x14ac:dyDescent="0.2">
      <c r="A2124" s="364" t="s">
        <v>470</v>
      </c>
      <c r="B2124" s="375" t="s">
        <v>194</v>
      </c>
      <c r="C2124" s="337">
        <f t="shared" si="308"/>
        <v>2.74</v>
      </c>
      <c r="D2124" s="337">
        <v>2.74</v>
      </c>
      <c r="E2124" s="347">
        <v>0</v>
      </c>
      <c r="F2124" s="337">
        <v>0</v>
      </c>
      <c r="G2124" s="337">
        <v>0</v>
      </c>
      <c r="H2124" s="337">
        <v>0</v>
      </c>
      <c r="I2124" s="337">
        <v>0</v>
      </c>
    </row>
    <row r="2125" spans="1:9" s="125" customFormat="1" x14ac:dyDescent="0.2">
      <c r="A2125" s="109"/>
      <c r="B2125" s="146" t="s">
        <v>195</v>
      </c>
      <c r="C2125" s="103">
        <f t="shared" si="308"/>
        <v>2.74</v>
      </c>
      <c r="D2125" s="98">
        <v>2.74</v>
      </c>
      <c r="E2125" s="58">
        <v>0</v>
      </c>
      <c r="F2125" s="98">
        <v>0</v>
      </c>
      <c r="G2125" s="98">
        <v>0</v>
      </c>
      <c r="H2125" s="98">
        <v>0</v>
      </c>
      <c r="I2125" s="98">
        <v>0</v>
      </c>
    </row>
    <row r="2126" spans="1:9" s="338" customFormat="1" ht="38.25" customHeight="1" x14ac:dyDescent="0.2">
      <c r="A2126" s="383" t="s">
        <v>494</v>
      </c>
      <c r="B2126" s="375" t="s">
        <v>194</v>
      </c>
      <c r="C2126" s="337">
        <f t="shared" si="308"/>
        <v>2</v>
      </c>
      <c r="D2126" s="337">
        <v>2</v>
      </c>
      <c r="E2126" s="347">
        <v>0</v>
      </c>
      <c r="F2126" s="337">
        <v>0</v>
      </c>
      <c r="G2126" s="337">
        <v>0</v>
      </c>
      <c r="H2126" s="337">
        <v>0</v>
      </c>
      <c r="I2126" s="337">
        <v>0</v>
      </c>
    </row>
    <row r="2127" spans="1:9" s="125" customFormat="1" ht="17.25" customHeight="1" x14ac:dyDescent="0.2">
      <c r="A2127" s="109"/>
      <c r="B2127" s="146" t="s">
        <v>195</v>
      </c>
      <c r="C2127" s="103">
        <f t="shared" si="308"/>
        <v>2</v>
      </c>
      <c r="D2127" s="98">
        <v>2</v>
      </c>
      <c r="E2127" s="58">
        <v>0</v>
      </c>
      <c r="F2127" s="98">
        <v>0</v>
      </c>
      <c r="G2127" s="98">
        <v>0</v>
      </c>
      <c r="H2127" s="98">
        <v>0</v>
      </c>
      <c r="I2127" s="98">
        <v>0</v>
      </c>
    </row>
    <row r="2128" spans="1:9" s="338" customFormat="1" ht="29.25" customHeight="1" x14ac:dyDescent="0.2">
      <c r="A2128" s="364" t="s">
        <v>495</v>
      </c>
      <c r="B2128" s="375" t="s">
        <v>194</v>
      </c>
      <c r="C2128" s="103">
        <f t="shared" si="308"/>
        <v>45</v>
      </c>
      <c r="D2128" s="98">
        <v>45</v>
      </c>
      <c r="E2128" s="58">
        <v>0</v>
      </c>
      <c r="F2128" s="98">
        <v>0</v>
      </c>
      <c r="G2128" s="98">
        <v>0</v>
      </c>
      <c r="H2128" s="98">
        <v>0</v>
      </c>
      <c r="I2128" s="98">
        <v>0</v>
      </c>
    </row>
    <row r="2129" spans="1:9" s="125" customFormat="1" x14ac:dyDescent="0.2">
      <c r="A2129" s="109"/>
      <c r="B2129" s="146" t="s">
        <v>195</v>
      </c>
      <c r="C2129" s="103">
        <f t="shared" si="308"/>
        <v>45</v>
      </c>
      <c r="D2129" s="98">
        <v>45</v>
      </c>
      <c r="E2129" s="58">
        <v>0</v>
      </c>
      <c r="F2129" s="98">
        <v>0</v>
      </c>
      <c r="G2129" s="98">
        <v>0</v>
      </c>
      <c r="H2129" s="98">
        <v>0</v>
      </c>
      <c r="I2129" s="98">
        <v>0</v>
      </c>
    </row>
    <row r="2130" spans="1:9" s="338" customFormat="1" ht="27.75" customHeight="1" x14ac:dyDescent="0.2">
      <c r="A2130" s="364" t="s">
        <v>496</v>
      </c>
      <c r="B2130" s="375" t="s">
        <v>194</v>
      </c>
      <c r="C2130" s="337">
        <f t="shared" si="308"/>
        <v>14</v>
      </c>
      <c r="D2130" s="337">
        <v>14</v>
      </c>
      <c r="E2130" s="347">
        <v>0</v>
      </c>
      <c r="F2130" s="337">
        <v>0</v>
      </c>
      <c r="G2130" s="337">
        <v>0</v>
      </c>
      <c r="H2130" s="337">
        <v>0</v>
      </c>
      <c r="I2130" s="337">
        <v>0</v>
      </c>
    </row>
    <row r="2131" spans="1:9" s="125" customFormat="1" x14ac:dyDescent="0.2">
      <c r="A2131" s="109"/>
      <c r="B2131" s="146" t="s">
        <v>195</v>
      </c>
      <c r="C2131" s="103">
        <f t="shared" si="308"/>
        <v>14</v>
      </c>
      <c r="D2131" s="98">
        <v>14</v>
      </c>
      <c r="E2131" s="58">
        <v>0</v>
      </c>
      <c r="F2131" s="98">
        <v>0</v>
      </c>
      <c r="G2131" s="98">
        <v>0</v>
      </c>
      <c r="H2131" s="98">
        <v>0</v>
      </c>
      <c r="I2131" s="98">
        <v>0</v>
      </c>
    </row>
    <row r="2132" spans="1:9" s="338" customFormat="1" ht="27.75" customHeight="1" x14ac:dyDescent="0.2">
      <c r="A2132" s="364" t="s">
        <v>497</v>
      </c>
      <c r="B2132" s="375" t="s">
        <v>194</v>
      </c>
      <c r="C2132" s="337">
        <f t="shared" si="308"/>
        <v>22</v>
      </c>
      <c r="D2132" s="337">
        <v>22</v>
      </c>
      <c r="E2132" s="347">
        <v>0</v>
      </c>
      <c r="F2132" s="337">
        <v>0</v>
      </c>
      <c r="G2132" s="337">
        <v>0</v>
      </c>
      <c r="H2132" s="337">
        <v>0</v>
      </c>
      <c r="I2132" s="337">
        <v>0</v>
      </c>
    </row>
    <row r="2133" spans="1:9" s="125" customFormat="1" x14ac:dyDescent="0.2">
      <c r="A2133" s="109"/>
      <c r="B2133" s="146" t="s">
        <v>195</v>
      </c>
      <c r="C2133" s="337">
        <f t="shared" si="308"/>
        <v>22</v>
      </c>
      <c r="D2133" s="98">
        <v>22</v>
      </c>
      <c r="E2133" s="58">
        <v>0</v>
      </c>
      <c r="F2133" s="98">
        <v>0</v>
      </c>
      <c r="G2133" s="98">
        <v>0</v>
      </c>
      <c r="H2133" s="98">
        <v>0</v>
      </c>
      <c r="I2133" s="98">
        <v>0</v>
      </c>
    </row>
    <row r="2134" spans="1:9" s="161" customFormat="1" ht="15" x14ac:dyDescent="0.25">
      <c r="A2134" s="247" t="s">
        <v>696</v>
      </c>
      <c r="B2134" s="470" t="s">
        <v>194</v>
      </c>
      <c r="C2134" s="98">
        <f t="shared" si="308"/>
        <v>2</v>
      </c>
      <c r="D2134" s="98">
        <v>0</v>
      </c>
      <c r="E2134" s="58">
        <v>2</v>
      </c>
      <c r="F2134" s="98">
        <v>0</v>
      </c>
      <c r="G2134" s="98">
        <v>0</v>
      </c>
      <c r="H2134" s="98">
        <v>0</v>
      </c>
      <c r="I2134" s="98">
        <v>0</v>
      </c>
    </row>
    <row r="2135" spans="1:9" s="161" customFormat="1" ht="15" x14ac:dyDescent="0.25">
      <c r="A2135" s="257"/>
      <c r="B2135" s="468" t="s">
        <v>195</v>
      </c>
      <c r="C2135" s="103">
        <f t="shared" si="308"/>
        <v>2</v>
      </c>
      <c r="D2135" s="98">
        <v>0</v>
      </c>
      <c r="E2135" s="58">
        <v>2</v>
      </c>
      <c r="F2135" s="98">
        <v>0</v>
      </c>
      <c r="G2135" s="98">
        <v>0</v>
      </c>
      <c r="H2135" s="98">
        <v>0</v>
      </c>
      <c r="I2135" s="98">
        <v>0</v>
      </c>
    </row>
    <row r="2136" spans="1:9" s="125" customFormat="1" ht="90" x14ac:dyDescent="0.25">
      <c r="A2136" s="247" t="s">
        <v>697</v>
      </c>
      <c r="B2136" s="515" t="s">
        <v>194</v>
      </c>
      <c r="C2136" s="103">
        <f t="shared" si="308"/>
        <v>51.2</v>
      </c>
      <c r="D2136" s="103">
        <v>0</v>
      </c>
      <c r="E2136" s="58">
        <f>107-2.35-53.45</f>
        <v>51.2</v>
      </c>
      <c r="F2136" s="98">
        <v>0</v>
      </c>
      <c r="G2136" s="98">
        <v>0</v>
      </c>
      <c r="H2136" s="98">
        <v>0</v>
      </c>
      <c r="I2136" s="98">
        <v>0</v>
      </c>
    </row>
    <row r="2137" spans="1:9" s="125" customFormat="1" ht="15" x14ac:dyDescent="0.25">
      <c r="A2137" s="259"/>
      <c r="B2137" s="516" t="s">
        <v>195</v>
      </c>
      <c r="C2137" s="103">
        <f t="shared" si="308"/>
        <v>51.2</v>
      </c>
      <c r="D2137" s="98">
        <v>0</v>
      </c>
      <c r="E2137" s="58">
        <f>107-2.35-53.45</f>
        <v>51.2</v>
      </c>
      <c r="F2137" s="98">
        <v>0</v>
      </c>
      <c r="G2137" s="98">
        <v>0</v>
      </c>
      <c r="H2137" s="98">
        <v>0</v>
      </c>
      <c r="I2137" s="98">
        <v>0</v>
      </c>
    </row>
    <row r="2138" spans="1:9" s="161" customFormat="1" ht="90" x14ac:dyDescent="0.25">
      <c r="A2138" s="247" t="s">
        <v>698</v>
      </c>
      <c r="B2138" s="470" t="s">
        <v>194</v>
      </c>
      <c r="C2138" s="103">
        <f t="shared" si="308"/>
        <v>51.2</v>
      </c>
      <c r="D2138" s="98">
        <v>0</v>
      </c>
      <c r="E2138" s="58">
        <f>107-55.8</f>
        <v>51.2</v>
      </c>
      <c r="F2138" s="98">
        <v>0</v>
      </c>
      <c r="G2138" s="98">
        <v>0</v>
      </c>
      <c r="H2138" s="98">
        <v>0</v>
      </c>
      <c r="I2138" s="98">
        <v>0</v>
      </c>
    </row>
    <row r="2139" spans="1:9" s="161" customFormat="1" ht="15" x14ac:dyDescent="0.25">
      <c r="A2139" s="257"/>
      <c r="B2139" s="468" t="s">
        <v>195</v>
      </c>
      <c r="C2139" s="103">
        <f t="shared" si="308"/>
        <v>51.2</v>
      </c>
      <c r="D2139" s="98">
        <v>0</v>
      </c>
      <c r="E2139" s="58">
        <f>107-55.8</f>
        <v>51.2</v>
      </c>
      <c r="F2139" s="98">
        <v>0</v>
      </c>
      <c r="G2139" s="98">
        <v>0</v>
      </c>
      <c r="H2139" s="98">
        <v>0</v>
      </c>
      <c r="I2139" s="98">
        <v>0</v>
      </c>
    </row>
    <row r="2140" spans="1:9" s="125" customFormat="1" ht="90" x14ac:dyDescent="0.25">
      <c r="A2140" s="247" t="s">
        <v>699</v>
      </c>
      <c r="B2140" s="515" t="s">
        <v>194</v>
      </c>
      <c r="C2140" s="103">
        <f t="shared" si="308"/>
        <v>51.2</v>
      </c>
      <c r="D2140" s="103">
        <v>0</v>
      </c>
      <c r="E2140" s="58">
        <f>107-55.8</f>
        <v>51.2</v>
      </c>
      <c r="F2140" s="98">
        <v>0</v>
      </c>
      <c r="G2140" s="98">
        <v>0</v>
      </c>
      <c r="H2140" s="98">
        <v>0</v>
      </c>
      <c r="I2140" s="98">
        <v>0</v>
      </c>
    </row>
    <row r="2141" spans="1:9" s="125" customFormat="1" ht="15" x14ac:dyDescent="0.25">
      <c r="A2141" s="259"/>
      <c r="B2141" s="516" t="s">
        <v>195</v>
      </c>
      <c r="C2141" s="103">
        <f t="shared" si="308"/>
        <v>51.2</v>
      </c>
      <c r="D2141" s="98">
        <v>0</v>
      </c>
      <c r="E2141" s="58">
        <f>107-55.8</f>
        <v>51.2</v>
      </c>
      <c r="F2141" s="98">
        <v>0</v>
      </c>
      <c r="G2141" s="98">
        <v>0</v>
      </c>
      <c r="H2141" s="98">
        <v>0</v>
      </c>
      <c r="I2141" s="98">
        <v>0</v>
      </c>
    </row>
    <row r="2142" spans="1:9" s="161" customFormat="1" ht="38.25" x14ac:dyDescent="0.2">
      <c r="A2142" s="572" t="s">
        <v>951</v>
      </c>
      <c r="B2142" s="71" t="s">
        <v>194</v>
      </c>
      <c r="C2142" s="103">
        <f t="shared" si="308"/>
        <v>65.59</v>
      </c>
      <c r="D2142" s="98">
        <v>0</v>
      </c>
      <c r="E2142" s="58">
        <v>65.59</v>
      </c>
      <c r="F2142" s="98">
        <v>0</v>
      </c>
      <c r="G2142" s="98">
        <v>0</v>
      </c>
      <c r="H2142" s="98">
        <v>0</v>
      </c>
      <c r="I2142" s="98">
        <v>0</v>
      </c>
    </row>
    <row r="2143" spans="1:9" s="161" customFormat="1" x14ac:dyDescent="0.2">
      <c r="A2143" s="11"/>
      <c r="B2143" s="70" t="s">
        <v>195</v>
      </c>
      <c r="C2143" s="103">
        <f t="shared" si="308"/>
        <v>65.59</v>
      </c>
      <c r="D2143" s="98">
        <v>0</v>
      </c>
      <c r="E2143" s="58">
        <v>65.59</v>
      </c>
      <c r="F2143" s="98">
        <v>0</v>
      </c>
      <c r="G2143" s="98">
        <v>0</v>
      </c>
      <c r="H2143" s="98">
        <v>0</v>
      </c>
      <c r="I2143" s="98">
        <v>0</v>
      </c>
    </row>
    <row r="2144" spans="1:9" s="161" customFormat="1" x14ac:dyDescent="0.2">
      <c r="A2144" s="194" t="s">
        <v>351</v>
      </c>
      <c r="B2144" s="184" t="s">
        <v>194</v>
      </c>
      <c r="C2144" s="160">
        <f t="shared" si="308"/>
        <v>16</v>
      </c>
      <c r="D2144" s="160">
        <f t="shared" ref="D2144:I2145" si="313">D2146</f>
        <v>16</v>
      </c>
      <c r="E2144" s="160">
        <f t="shared" si="313"/>
        <v>0</v>
      </c>
      <c r="F2144" s="160">
        <f t="shared" si="313"/>
        <v>0</v>
      </c>
      <c r="G2144" s="160">
        <f t="shared" si="313"/>
        <v>0</v>
      </c>
      <c r="H2144" s="160">
        <f t="shared" si="313"/>
        <v>0</v>
      </c>
      <c r="I2144" s="160">
        <f t="shared" si="313"/>
        <v>0</v>
      </c>
    </row>
    <row r="2145" spans="1:9" s="161" customFormat="1" x14ac:dyDescent="0.2">
      <c r="A2145" s="189"/>
      <c r="B2145" s="162" t="s">
        <v>195</v>
      </c>
      <c r="C2145" s="160">
        <f t="shared" si="308"/>
        <v>16</v>
      </c>
      <c r="D2145" s="160">
        <f t="shared" si="313"/>
        <v>16</v>
      </c>
      <c r="E2145" s="160">
        <f t="shared" si="313"/>
        <v>0</v>
      </c>
      <c r="F2145" s="160">
        <f t="shared" si="313"/>
        <v>0</v>
      </c>
      <c r="G2145" s="160">
        <f t="shared" si="313"/>
        <v>0</v>
      </c>
      <c r="H2145" s="160">
        <f t="shared" si="313"/>
        <v>0</v>
      </c>
      <c r="I2145" s="160">
        <f t="shared" si="313"/>
        <v>0</v>
      </c>
    </row>
    <row r="2146" spans="1:9" s="338" customFormat="1" ht="15" x14ac:dyDescent="0.25">
      <c r="A2146" s="372" t="s">
        <v>179</v>
      </c>
      <c r="B2146" s="375" t="s">
        <v>194</v>
      </c>
      <c r="C2146" s="337">
        <f t="shared" si="308"/>
        <v>16</v>
      </c>
      <c r="D2146" s="337">
        <v>16</v>
      </c>
      <c r="E2146" s="347">
        <f>E2147</f>
        <v>0</v>
      </c>
      <c r="F2146" s="337">
        <v>0</v>
      </c>
      <c r="G2146" s="337">
        <v>0</v>
      </c>
      <c r="H2146" s="337">
        <f>H2147</f>
        <v>0</v>
      </c>
      <c r="I2146" s="337">
        <f>I2147</f>
        <v>0</v>
      </c>
    </row>
    <row r="2147" spans="1:9" s="125" customFormat="1" x14ac:dyDescent="0.2">
      <c r="A2147" s="109"/>
      <c r="B2147" s="146" t="s">
        <v>195</v>
      </c>
      <c r="C2147" s="103">
        <f t="shared" si="308"/>
        <v>16</v>
      </c>
      <c r="D2147" s="98">
        <v>16</v>
      </c>
      <c r="E2147" s="58">
        <v>0</v>
      </c>
      <c r="F2147" s="98">
        <v>0</v>
      </c>
      <c r="G2147" s="98">
        <v>0</v>
      </c>
      <c r="H2147" s="98">
        <v>0</v>
      </c>
      <c r="I2147" s="98">
        <v>0</v>
      </c>
    </row>
    <row r="2148" spans="1:9" s="334" customFormat="1" x14ac:dyDescent="0.2">
      <c r="A2148" s="194" t="s">
        <v>395</v>
      </c>
      <c r="B2148" s="382" t="s">
        <v>194</v>
      </c>
      <c r="C2148" s="333">
        <f t="shared" si="308"/>
        <v>85.06</v>
      </c>
      <c r="D2148" s="333">
        <f>D2150+D2152+D2154+D2156+D2158</f>
        <v>85.06</v>
      </c>
      <c r="E2148" s="333">
        <f>E2150+E2152+E2154+E2156+E2158</f>
        <v>0</v>
      </c>
      <c r="F2148" s="333">
        <f t="shared" ref="F2148:I2149" si="314">F2150+F2152+F2154</f>
        <v>0</v>
      </c>
      <c r="G2148" s="333">
        <f t="shared" si="314"/>
        <v>0</v>
      </c>
      <c r="H2148" s="333">
        <f t="shared" si="314"/>
        <v>0</v>
      </c>
      <c r="I2148" s="333">
        <f t="shared" si="314"/>
        <v>0</v>
      </c>
    </row>
    <row r="2149" spans="1:9" s="161" customFormat="1" x14ac:dyDescent="0.2">
      <c r="A2149" s="189"/>
      <c r="B2149" s="162" t="s">
        <v>195</v>
      </c>
      <c r="C2149" s="160">
        <f t="shared" si="308"/>
        <v>85.06</v>
      </c>
      <c r="D2149" s="160">
        <f>D2151+D2153+D2155+D2157+D2159</f>
        <v>85.06</v>
      </c>
      <c r="E2149" s="160">
        <f>E2151+E2153+E2155+E2157+E2159</f>
        <v>0</v>
      </c>
      <c r="F2149" s="160">
        <f t="shared" si="314"/>
        <v>0</v>
      </c>
      <c r="G2149" s="160">
        <f t="shared" si="314"/>
        <v>0</v>
      </c>
      <c r="H2149" s="160">
        <f t="shared" si="314"/>
        <v>0</v>
      </c>
      <c r="I2149" s="160">
        <f t="shared" si="314"/>
        <v>0</v>
      </c>
    </row>
    <row r="2150" spans="1:9" s="344" customFormat="1" x14ac:dyDescent="0.2">
      <c r="A2150" s="373" t="s">
        <v>396</v>
      </c>
      <c r="B2150" s="374" t="s">
        <v>194</v>
      </c>
      <c r="C2150" s="342">
        <f t="shared" si="308"/>
        <v>2.97</v>
      </c>
      <c r="D2150" s="342">
        <v>2.97</v>
      </c>
      <c r="E2150" s="345">
        <v>0</v>
      </c>
      <c r="F2150" s="342">
        <v>0</v>
      </c>
      <c r="G2150" s="342">
        <v>0</v>
      </c>
      <c r="H2150" s="342">
        <v>0</v>
      </c>
      <c r="I2150" s="342">
        <v>0</v>
      </c>
    </row>
    <row r="2151" spans="1:9" s="125" customFormat="1" x14ac:dyDescent="0.2">
      <c r="A2151" s="328"/>
      <c r="B2151" s="146" t="s">
        <v>195</v>
      </c>
      <c r="C2151" s="103">
        <f t="shared" si="308"/>
        <v>2.97</v>
      </c>
      <c r="D2151" s="342">
        <v>2.97</v>
      </c>
      <c r="E2151" s="345">
        <v>0</v>
      </c>
      <c r="F2151" s="98">
        <v>0</v>
      </c>
      <c r="G2151" s="98">
        <v>0</v>
      </c>
      <c r="H2151" s="98">
        <v>0</v>
      </c>
      <c r="I2151" s="98">
        <v>0</v>
      </c>
    </row>
    <row r="2152" spans="1:9" s="344" customFormat="1" x14ac:dyDescent="0.2">
      <c r="A2152" s="373" t="s">
        <v>397</v>
      </c>
      <c r="B2152" s="374" t="s">
        <v>194</v>
      </c>
      <c r="C2152" s="342">
        <f t="shared" si="308"/>
        <v>2.97</v>
      </c>
      <c r="D2152" s="342">
        <v>2.97</v>
      </c>
      <c r="E2152" s="345">
        <v>0</v>
      </c>
      <c r="F2152" s="342">
        <v>0</v>
      </c>
      <c r="G2152" s="342">
        <v>0</v>
      </c>
      <c r="H2152" s="342">
        <v>0</v>
      </c>
      <c r="I2152" s="342">
        <v>0</v>
      </c>
    </row>
    <row r="2153" spans="1:9" s="125" customFormat="1" x14ac:dyDescent="0.2">
      <c r="A2153" s="328"/>
      <c r="B2153" s="146" t="s">
        <v>195</v>
      </c>
      <c r="C2153" s="103">
        <f t="shared" si="308"/>
        <v>2.97</v>
      </c>
      <c r="D2153" s="342">
        <v>2.97</v>
      </c>
      <c r="E2153" s="345">
        <v>0</v>
      </c>
      <c r="F2153" s="98">
        <v>0</v>
      </c>
      <c r="G2153" s="98">
        <v>0</v>
      </c>
      <c r="H2153" s="98">
        <v>0</v>
      </c>
      <c r="I2153" s="98">
        <v>0</v>
      </c>
    </row>
    <row r="2154" spans="1:9" s="344" customFormat="1" x14ac:dyDescent="0.2">
      <c r="A2154" s="373" t="s">
        <v>398</v>
      </c>
      <c r="B2154" s="374" t="s">
        <v>194</v>
      </c>
      <c r="C2154" s="342">
        <f t="shared" si="308"/>
        <v>10.119999999999999</v>
      </c>
      <c r="D2154" s="342">
        <v>10.119999999999999</v>
      </c>
      <c r="E2154" s="345">
        <v>0</v>
      </c>
      <c r="F2154" s="342">
        <v>0</v>
      </c>
      <c r="G2154" s="342">
        <v>0</v>
      </c>
      <c r="H2154" s="342">
        <v>0</v>
      </c>
      <c r="I2154" s="342">
        <v>0</v>
      </c>
    </row>
    <row r="2155" spans="1:9" s="125" customFormat="1" x14ac:dyDescent="0.2">
      <c r="A2155" s="328"/>
      <c r="B2155" s="146" t="s">
        <v>195</v>
      </c>
      <c r="C2155" s="103">
        <f t="shared" si="308"/>
        <v>10.119999999999999</v>
      </c>
      <c r="D2155" s="342">
        <v>10.119999999999999</v>
      </c>
      <c r="E2155" s="345">
        <v>0</v>
      </c>
      <c r="F2155" s="98">
        <v>0</v>
      </c>
      <c r="G2155" s="98">
        <v>0</v>
      </c>
      <c r="H2155" s="98">
        <v>0</v>
      </c>
      <c r="I2155" s="98">
        <v>0</v>
      </c>
    </row>
    <row r="2156" spans="1:9" s="338" customFormat="1" ht="38.25" x14ac:dyDescent="0.2">
      <c r="A2156" s="364" t="s">
        <v>471</v>
      </c>
      <c r="B2156" s="375" t="s">
        <v>194</v>
      </c>
      <c r="C2156" s="337">
        <f t="shared" si="308"/>
        <v>48</v>
      </c>
      <c r="D2156" s="337">
        <v>48</v>
      </c>
      <c r="E2156" s="347">
        <v>0</v>
      </c>
      <c r="F2156" s="337">
        <v>0</v>
      </c>
      <c r="G2156" s="337">
        <v>0</v>
      </c>
      <c r="H2156" s="337">
        <v>0</v>
      </c>
      <c r="I2156" s="337">
        <v>0</v>
      </c>
    </row>
    <row r="2157" spans="1:9" s="125" customFormat="1" x14ac:dyDescent="0.2">
      <c r="A2157" s="328"/>
      <c r="B2157" s="146" t="s">
        <v>195</v>
      </c>
      <c r="C2157" s="103">
        <f t="shared" si="308"/>
        <v>48</v>
      </c>
      <c r="D2157" s="103">
        <v>48</v>
      </c>
      <c r="E2157" s="58">
        <v>0</v>
      </c>
      <c r="F2157" s="98">
        <v>0</v>
      </c>
      <c r="G2157" s="98">
        <v>0</v>
      </c>
      <c r="H2157" s="98">
        <v>0</v>
      </c>
      <c r="I2157" s="98">
        <v>0</v>
      </c>
    </row>
    <row r="2158" spans="1:9" s="338" customFormat="1" x14ac:dyDescent="0.2">
      <c r="A2158" s="364" t="s">
        <v>472</v>
      </c>
      <c r="B2158" s="375" t="s">
        <v>194</v>
      </c>
      <c r="C2158" s="337">
        <f t="shared" si="308"/>
        <v>21</v>
      </c>
      <c r="D2158" s="337">
        <v>21</v>
      </c>
      <c r="E2158" s="347">
        <v>0</v>
      </c>
      <c r="F2158" s="337">
        <v>0</v>
      </c>
      <c r="G2158" s="337">
        <v>0</v>
      </c>
      <c r="H2158" s="337">
        <v>0</v>
      </c>
      <c r="I2158" s="337">
        <v>0</v>
      </c>
    </row>
    <row r="2159" spans="1:9" s="125" customFormat="1" x14ac:dyDescent="0.2">
      <c r="A2159" s="328"/>
      <c r="B2159" s="146" t="s">
        <v>195</v>
      </c>
      <c r="C2159" s="103">
        <f t="shared" si="308"/>
        <v>21</v>
      </c>
      <c r="D2159" s="337">
        <v>21</v>
      </c>
      <c r="E2159" s="347">
        <v>0</v>
      </c>
      <c r="F2159" s="98">
        <v>0</v>
      </c>
      <c r="G2159" s="98">
        <v>0</v>
      </c>
      <c r="H2159" s="98">
        <v>0</v>
      </c>
      <c r="I2159" s="98">
        <v>0</v>
      </c>
    </row>
    <row r="2160" spans="1:9" x14ac:dyDescent="0.2">
      <c r="A2160" s="53" t="s">
        <v>209</v>
      </c>
      <c r="B2160" s="27" t="s">
        <v>194</v>
      </c>
      <c r="C2160" s="58">
        <f t="shared" si="308"/>
        <v>110</v>
      </c>
      <c r="D2160" s="58">
        <f t="shared" ref="D2160:I2165" si="315">D2162</f>
        <v>9.1</v>
      </c>
      <c r="E2160" s="58">
        <f t="shared" si="315"/>
        <v>70</v>
      </c>
      <c r="F2160" s="58">
        <f t="shared" si="315"/>
        <v>0</v>
      </c>
      <c r="G2160" s="58">
        <f t="shared" si="315"/>
        <v>0</v>
      </c>
      <c r="H2160" s="58">
        <f t="shared" si="315"/>
        <v>0</v>
      </c>
      <c r="I2160" s="58">
        <f t="shared" si="315"/>
        <v>30.9</v>
      </c>
    </row>
    <row r="2161" spans="1:9" x14ac:dyDescent="0.2">
      <c r="A2161" s="14" t="s">
        <v>225</v>
      </c>
      <c r="B2161" s="29" t="s">
        <v>195</v>
      </c>
      <c r="C2161" s="58">
        <f t="shared" si="308"/>
        <v>110</v>
      </c>
      <c r="D2161" s="58">
        <f t="shared" si="315"/>
        <v>9.1</v>
      </c>
      <c r="E2161" s="58">
        <f t="shared" si="315"/>
        <v>70</v>
      </c>
      <c r="F2161" s="58">
        <f t="shared" si="315"/>
        <v>0</v>
      </c>
      <c r="G2161" s="58">
        <f t="shared" si="315"/>
        <v>0</v>
      </c>
      <c r="H2161" s="58">
        <f t="shared" si="315"/>
        <v>0</v>
      </c>
      <c r="I2161" s="58">
        <f t="shared" si="315"/>
        <v>30.9</v>
      </c>
    </row>
    <row r="2162" spans="1:9" x14ac:dyDescent="0.2">
      <c r="A2162" s="21" t="s">
        <v>257</v>
      </c>
      <c r="B2162" s="8" t="s">
        <v>194</v>
      </c>
      <c r="C2162" s="58">
        <f t="shared" si="308"/>
        <v>110</v>
      </c>
      <c r="D2162" s="58">
        <f t="shared" si="315"/>
        <v>9.1</v>
      </c>
      <c r="E2162" s="58">
        <f t="shared" si="315"/>
        <v>70</v>
      </c>
      <c r="F2162" s="58">
        <f t="shared" si="315"/>
        <v>0</v>
      </c>
      <c r="G2162" s="58">
        <f t="shared" si="315"/>
        <v>0</v>
      </c>
      <c r="H2162" s="58">
        <f t="shared" si="315"/>
        <v>0</v>
      </c>
      <c r="I2162" s="58">
        <f t="shared" si="315"/>
        <v>30.9</v>
      </c>
    </row>
    <row r="2163" spans="1:9" x14ac:dyDescent="0.2">
      <c r="A2163" s="18"/>
      <c r="B2163" s="227" t="s">
        <v>195</v>
      </c>
      <c r="C2163" s="58">
        <f t="shared" si="308"/>
        <v>110</v>
      </c>
      <c r="D2163" s="58">
        <f t="shared" si="315"/>
        <v>9.1</v>
      </c>
      <c r="E2163" s="58">
        <f t="shared" si="315"/>
        <v>70</v>
      </c>
      <c r="F2163" s="58">
        <f t="shared" si="315"/>
        <v>0</v>
      </c>
      <c r="G2163" s="58">
        <f t="shared" si="315"/>
        <v>0</v>
      </c>
      <c r="H2163" s="58">
        <f t="shared" si="315"/>
        <v>0</v>
      </c>
      <c r="I2163" s="58">
        <f t="shared" si="315"/>
        <v>30.9</v>
      </c>
    </row>
    <row r="2164" spans="1:9" x14ac:dyDescent="0.2">
      <c r="A2164" s="31" t="s">
        <v>230</v>
      </c>
      <c r="B2164" s="27" t="s">
        <v>194</v>
      </c>
      <c r="C2164" s="58">
        <f t="shared" si="308"/>
        <v>110</v>
      </c>
      <c r="D2164" s="58">
        <f t="shared" si="315"/>
        <v>9.1</v>
      </c>
      <c r="E2164" s="72">
        <f t="shared" si="315"/>
        <v>70</v>
      </c>
      <c r="F2164" s="58">
        <f t="shared" si="315"/>
        <v>0</v>
      </c>
      <c r="G2164" s="58">
        <f t="shared" si="315"/>
        <v>0</v>
      </c>
      <c r="H2164" s="58">
        <f t="shared" si="315"/>
        <v>0</v>
      </c>
      <c r="I2164" s="58">
        <f t="shared" si="315"/>
        <v>30.9</v>
      </c>
    </row>
    <row r="2165" spans="1:9" x14ac:dyDescent="0.2">
      <c r="A2165" s="14"/>
      <c r="B2165" s="29" t="s">
        <v>195</v>
      </c>
      <c r="C2165" s="58">
        <f t="shared" si="308"/>
        <v>110</v>
      </c>
      <c r="D2165" s="58">
        <f t="shared" si="315"/>
        <v>9.1</v>
      </c>
      <c r="E2165" s="72">
        <f t="shared" si="315"/>
        <v>70</v>
      </c>
      <c r="F2165" s="58">
        <f t="shared" si="315"/>
        <v>0</v>
      </c>
      <c r="G2165" s="58">
        <f t="shared" si="315"/>
        <v>0</v>
      </c>
      <c r="H2165" s="58">
        <f t="shared" si="315"/>
        <v>0</v>
      </c>
      <c r="I2165" s="58">
        <f t="shared" si="315"/>
        <v>30.9</v>
      </c>
    </row>
    <row r="2166" spans="1:9" s="116" customFormat="1" x14ac:dyDescent="0.2">
      <c r="A2166" s="186" t="s">
        <v>227</v>
      </c>
      <c r="B2166" s="164" t="s">
        <v>194</v>
      </c>
      <c r="C2166" s="165">
        <f t="shared" si="308"/>
        <v>110</v>
      </c>
      <c r="D2166" s="165">
        <f>D2168+D2174</f>
        <v>9.1</v>
      </c>
      <c r="E2166" s="165">
        <f t="shared" ref="E2166:I2167" si="316">E2168+E2174</f>
        <v>70</v>
      </c>
      <c r="F2166" s="165">
        <f t="shared" si="316"/>
        <v>0</v>
      </c>
      <c r="G2166" s="165">
        <f t="shared" si="316"/>
        <v>0</v>
      </c>
      <c r="H2166" s="165">
        <f t="shared" si="316"/>
        <v>0</v>
      </c>
      <c r="I2166" s="165">
        <f t="shared" si="316"/>
        <v>30.9</v>
      </c>
    </row>
    <row r="2167" spans="1:9" s="116" customFormat="1" x14ac:dyDescent="0.2">
      <c r="A2167" s="178"/>
      <c r="B2167" s="167" t="s">
        <v>195</v>
      </c>
      <c r="C2167" s="165">
        <f t="shared" si="308"/>
        <v>110</v>
      </c>
      <c r="D2167" s="165">
        <f>D2169+D2175</f>
        <v>9.1</v>
      </c>
      <c r="E2167" s="165">
        <f t="shared" si="316"/>
        <v>70</v>
      </c>
      <c r="F2167" s="165">
        <f t="shared" si="316"/>
        <v>0</v>
      </c>
      <c r="G2167" s="165">
        <f t="shared" si="316"/>
        <v>0</v>
      </c>
      <c r="H2167" s="165">
        <f t="shared" si="316"/>
        <v>0</v>
      </c>
      <c r="I2167" s="165">
        <f t="shared" si="316"/>
        <v>30.9</v>
      </c>
    </row>
    <row r="2168" spans="1:9" s="161" customFormat="1" x14ac:dyDescent="0.2">
      <c r="A2168" s="194" t="s">
        <v>357</v>
      </c>
      <c r="B2168" s="184" t="s">
        <v>194</v>
      </c>
      <c r="C2168" s="160">
        <f t="shared" si="308"/>
        <v>100</v>
      </c>
      <c r="D2168" s="160">
        <f t="shared" ref="D2168:I2169" si="317">D2170+D2172</f>
        <v>9.1</v>
      </c>
      <c r="E2168" s="160">
        <f t="shared" si="317"/>
        <v>60</v>
      </c>
      <c r="F2168" s="160">
        <f t="shared" si="317"/>
        <v>0</v>
      </c>
      <c r="G2168" s="160">
        <f t="shared" si="317"/>
        <v>0</v>
      </c>
      <c r="H2168" s="160">
        <f t="shared" si="317"/>
        <v>0</v>
      </c>
      <c r="I2168" s="160">
        <f t="shared" si="317"/>
        <v>30.9</v>
      </c>
    </row>
    <row r="2169" spans="1:9" s="161" customFormat="1" x14ac:dyDescent="0.2">
      <c r="A2169" s="185"/>
      <c r="B2169" s="162" t="s">
        <v>195</v>
      </c>
      <c r="C2169" s="160">
        <f t="shared" si="308"/>
        <v>100</v>
      </c>
      <c r="D2169" s="160">
        <f t="shared" si="317"/>
        <v>9.1</v>
      </c>
      <c r="E2169" s="160">
        <f t="shared" si="317"/>
        <v>60</v>
      </c>
      <c r="F2169" s="160">
        <f t="shared" si="317"/>
        <v>0</v>
      </c>
      <c r="G2169" s="160">
        <f t="shared" si="317"/>
        <v>0</v>
      </c>
      <c r="H2169" s="160">
        <f t="shared" si="317"/>
        <v>0</v>
      </c>
      <c r="I2169" s="160">
        <f t="shared" si="317"/>
        <v>30.9</v>
      </c>
    </row>
    <row r="2170" spans="1:9" s="338" customFormat="1" ht="25.5" x14ac:dyDescent="0.2">
      <c r="A2170" s="598" t="s">
        <v>358</v>
      </c>
      <c r="B2170" s="375" t="s">
        <v>194</v>
      </c>
      <c r="C2170" s="337">
        <f t="shared" si="308"/>
        <v>40</v>
      </c>
      <c r="D2170" s="337">
        <f>D2171</f>
        <v>9.1</v>
      </c>
      <c r="E2170" s="337">
        <f>28-28</f>
        <v>0</v>
      </c>
      <c r="F2170" s="337">
        <v>0</v>
      </c>
      <c r="G2170" s="337">
        <v>0</v>
      </c>
      <c r="H2170" s="337">
        <v>0</v>
      </c>
      <c r="I2170" s="337">
        <f>2.9+28</f>
        <v>30.9</v>
      </c>
    </row>
    <row r="2171" spans="1:9" s="125" customFormat="1" x14ac:dyDescent="0.2">
      <c r="A2171" s="145"/>
      <c r="B2171" s="146" t="s">
        <v>195</v>
      </c>
      <c r="C2171" s="103">
        <f t="shared" si="308"/>
        <v>40</v>
      </c>
      <c r="D2171" s="98">
        <v>9.1</v>
      </c>
      <c r="E2171" s="98">
        <f>28-28</f>
        <v>0</v>
      </c>
      <c r="F2171" s="98">
        <v>0</v>
      </c>
      <c r="G2171" s="98">
        <v>0</v>
      </c>
      <c r="H2171" s="98">
        <v>0</v>
      </c>
      <c r="I2171" s="98">
        <f>2.9+28</f>
        <v>30.9</v>
      </c>
    </row>
    <row r="2172" spans="1:9" s="125" customFormat="1" x14ac:dyDescent="0.2">
      <c r="A2172" s="15" t="s">
        <v>700</v>
      </c>
      <c r="B2172" s="517" t="s">
        <v>194</v>
      </c>
      <c r="C2172" s="103">
        <f>D2172+E2172+F2172+G2172+H2172+I2172</f>
        <v>60</v>
      </c>
      <c r="D2172" s="103">
        <v>0</v>
      </c>
      <c r="E2172" s="58">
        <f>50+10</f>
        <v>60</v>
      </c>
      <c r="F2172" s="98">
        <v>0</v>
      </c>
      <c r="G2172" s="98">
        <v>0</v>
      </c>
      <c r="H2172" s="98">
        <v>0</v>
      </c>
      <c r="I2172" s="98">
        <v>0</v>
      </c>
    </row>
    <row r="2173" spans="1:9" s="125" customFormat="1" x14ac:dyDescent="0.2">
      <c r="A2173" s="69"/>
      <c r="B2173" s="518" t="s">
        <v>195</v>
      </c>
      <c r="C2173" s="103">
        <f>D2173+E2173+F2173+G2173+H2173+I2173</f>
        <v>60</v>
      </c>
      <c r="D2173" s="98">
        <v>0</v>
      </c>
      <c r="E2173" s="58">
        <f>50+10</f>
        <v>60</v>
      </c>
      <c r="F2173" s="98">
        <v>0</v>
      </c>
      <c r="G2173" s="98">
        <v>0</v>
      </c>
      <c r="H2173" s="98">
        <v>0</v>
      </c>
      <c r="I2173" s="98">
        <v>0</v>
      </c>
    </row>
    <row r="2174" spans="1:9" s="161" customFormat="1" x14ac:dyDescent="0.2">
      <c r="A2174" s="194" t="s">
        <v>658</v>
      </c>
      <c r="B2174" s="184" t="s">
        <v>194</v>
      </c>
      <c r="C2174" s="160">
        <f t="shared" ref="C2174:C2175" si="318">D2174+E2174+F2174+G2174+H2174+I2174</f>
        <v>10</v>
      </c>
      <c r="D2174" s="160">
        <f>D2176</f>
        <v>0</v>
      </c>
      <c r="E2174" s="160">
        <f t="shared" ref="E2174:I2175" si="319">E2176</f>
        <v>10</v>
      </c>
      <c r="F2174" s="160">
        <f t="shared" si="319"/>
        <v>0</v>
      </c>
      <c r="G2174" s="160">
        <f t="shared" si="319"/>
        <v>0</v>
      </c>
      <c r="H2174" s="160">
        <f t="shared" si="319"/>
        <v>0</v>
      </c>
      <c r="I2174" s="160">
        <f t="shared" si="319"/>
        <v>0</v>
      </c>
    </row>
    <row r="2175" spans="1:9" s="161" customFormat="1" x14ac:dyDescent="0.2">
      <c r="A2175" s="185"/>
      <c r="B2175" s="162" t="s">
        <v>195</v>
      </c>
      <c r="C2175" s="160">
        <f t="shared" si="318"/>
        <v>10</v>
      </c>
      <c r="D2175" s="160">
        <f>D2177</f>
        <v>0</v>
      </c>
      <c r="E2175" s="160">
        <f t="shared" si="319"/>
        <v>10</v>
      </c>
      <c r="F2175" s="160">
        <f t="shared" si="319"/>
        <v>0</v>
      </c>
      <c r="G2175" s="160">
        <f t="shared" si="319"/>
        <v>0</v>
      </c>
      <c r="H2175" s="160">
        <f t="shared" si="319"/>
        <v>0</v>
      </c>
      <c r="I2175" s="160">
        <f t="shared" si="319"/>
        <v>0</v>
      </c>
    </row>
    <row r="2176" spans="1:9" s="127" customFormat="1" ht="30" x14ac:dyDescent="0.25">
      <c r="A2176" s="247" t="s">
        <v>979</v>
      </c>
      <c r="B2176" s="144" t="s">
        <v>194</v>
      </c>
      <c r="C2176" s="98">
        <f>D2176+E2176+F2176+G2176+H2176+I2176</f>
        <v>10</v>
      </c>
      <c r="D2176" s="98">
        <v>0</v>
      </c>
      <c r="E2176" s="98">
        <v>10</v>
      </c>
      <c r="F2176" s="98">
        <v>0</v>
      </c>
      <c r="G2176" s="98">
        <v>0</v>
      </c>
      <c r="H2176" s="98">
        <v>0</v>
      </c>
      <c r="I2176" s="98">
        <v>0</v>
      </c>
    </row>
    <row r="2177" spans="1:9" s="125" customFormat="1" x14ac:dyDescent="0.2">
      <c r="A2177" s="145"/>
      <c r="B2177" s="146" t="s">
        <v>195</v>
      </c>
      <c r="C2177" s="98">
        <f>D2177+E2177+F2177+G2177+H2177+I2177</f>
        <v>10</v>
      </c>
      <c r="D2177" s="98">
        <v>0</v>
      </c>
      <c r="E2177" s="98">
        <v>10</v>
      </c>
      <c r="F2177" s="98">
        <v>0</v>
      </c>
      <c r="G2177" s="98">
        <v>0</v>
      </c>
      <c r="H2177" s="98">
        <v>0</v>
      </c>
      <c r="I2177" s="98">
        <v>0</v>
      </c>
    </row>
    <row r="2178" spans="1:9" x14ac:dyDescent="0.2">
      <c r="A2178" s="668" t="s">
        <v>265</v>
      </c>
      <c r="B2178" s="667"/>
      <c r="C2178" s="641"/>
      <c r="D2178" s="641"/>
      <c r="E2178" s="641"/>
      <c r="F2178" s="641"/>
      <c r="G2178" s="641"/>
      <c r="H2178" s="641"/>
      <c r="I2178" s="642"/>
    </row>
    <row r="2179" spans="1:9" x14ac:dyDescent="0.2">
      <c r="A2179" s="34" t="s">
        <v>197</v>
      </c>
      <c r="B2179" s="172" t="s">
        <v>194</v>
      </c>
      <c r="C2179" s="165">
        <f t="shared" ref="C2179:C2250" si="320">D2179+E2179+F2179+G2179+H2179+I2179</f>
        <v>3353.9990000000003</v>
      </c>
      <c r="D2179" s="165">
        <f t="shared" ref="D2179:I2188" si="321">D2181</f>
        <v>1168.144</v>
      </c>
      <c r="E2179" s="165">
        <f t="shared" si="321"/>
        <v>1178</v>
      </c>
      <c r="F2179" s="165">
        <f t="shared" si="321"/>
        <v>0</v>
      </c>
      <c r="G2179" s="165">
        <f t="shared" si="321"/>
        <v>0</v>
      </c>
      <c r="H2179" s="165">
        <f t="shared" si="321"/>
        <v>0</v>
      </c>
      <c r="I2179" s="165">
        <f t="shared" si="321"/>
        <v>1007.855</v>
      </c>
    </row>
    <row r="2180" spans="1:9" x14ac:dyDescent="0.2">
      <c r="A2180" s="24" t="s">
        <v>222</v>
      </c>
      <c r="B2180" s="167" t="s">
        <v>195</v>
      </c>
      <c r="C2180" s="165">
        <f t="shared" si="320"/>
        <v>3353.9990000000003</v>
      </c>
      <c r="D2180" s="165">
        <f t="shared" si="321"/>
        <v>1168.144</v>
      </c>
      <c r="E2180" s="165">
        <f t="shared" si="321"/>
        <v>1178</v>
      </c>
      <c r="F2180" s="165">
        <f t="shared" si="321"/>
        <v>0</v>
      </c>
      <c r="G2180" s="165">
        <f t="shared" si="321"/>
        <v>0</v>
      </c>
      <c r="H2180" s="165">
        <f t="shared" si="321"/>
        <v>0</v>
      </c>
      <c r="I2180" s="165">
        <f t="shared" si="321"/>
        <v>1007.855</v>
      </c>
    </row>
    <row r="2181" spans="1:9" x14ac:dyDescent="0.2">
      <c r="A2181" s="53" t="s">
        <v>220</v>
      </c>
      <c r="B2181" s="27" t="s">
        <v>194</v>
      </c>
      <c r="C2181" s="58">
        <f t="shared" si="320"/>
        <v>3353.9990000000003</v>
      </c>
      <c r="D2181" s="58">
        <f t="shared" si="321"/>
        <v>1168.144</v>
      </c>
      <c r="E2181" s="58">
        <f t="shared" si="321"/>
        <v>1178</v>
      </c>
      <c r="F2181" s="58">
        <f t="shared" si="321"/>
        <v>0</v>
      </c>
      <c r="G2181" s="58">
        <f t="shared" si="321"/>
        <v>0</v>
      </c>
      <c r="H2181" s="58">
        <f t="shared" si="321"/>
        <v>0</v>
      </c>
      <c r="I2181" s="58">
        <f t="shared" si="321"/>
        <v>1007.855</v>
      </c>
    </row>
    <row r="2182" spans="1:9" x14ac:dyDescent="0.2">
      <c r="A2182" s="14" t="s">
        <v>225</v>
      </c>
      <c r="B2182" s="29" t="s">
        <v>195</v>
      </c>
      <c r="C2182" s="58">
        <f t="shared" si="320"/>
        <v>3353.9990000000003</v>
      </c>
      <c r="D2182" s="58">
        <f t="shared" si="321"/>
        <v>1168.144</v>
      </c>
      <c r="E2182" s="58">
        <f t="shared" si="321"/>
        <v>1178</v>
      </c>
      <c r="F2182" s="58">
        <f t="shared" si="321"/>
        <v>0</v>
      </c>
      <c r="G2182" s="58">
        <f t="shared" si="321"/>
        <v>0</v>
      </c>
      <c r="H2182" s="58">
        <f t="shared" si="321"/>
        <v>0</v>
      </c>
      <c r="I2182" s="58">
        <f t="shared" si="321"/>
        <v>1007.855</v>
      </c>
    </row>
    <row r="2183" spans="1:9" x14ac:dyDescent="0.2">
      <c r="A2183" s="21" t="s">
        <v>257</v>
      </c>
      <c r="B2183" s="8" t="s">
        <v>194</v>
      </c>
      <c r="C2183" s="58">
        <f t="shared" si="320"/>
        <v>3353.9990000000003</v>
      </c>
      <c r="D2183" s="58">
        <f t="shared" si="321"/>
        <v>1168.144</v>
      </c>
      <c r="E2183" s="58">
        <f t="shared" si="321"/>
        <v>1178</v>
      </c>
      <c r="F2183" s="58">
        <f t="shared" si="321"/>
        <v>0</v>
      </c>
      <c r="G2183" s="58">
        <f t="shared" si="321"/>
        <v>0</v>
      </c>
      <c r="H2183" s="58">
        <f t="shared" si="321"/>
        <v>0</v>
      </c>
      <c r="I2183" s="58">
        <f t="shared" si="321"/>
        <v>1007.855</v>
      </c>
    </row>
    <row r="2184" spans="1:9" x14ac:dyDescent="0.2">
      <c r="A2184" s="18"/>
      <c r="B2184" s="227" t="s">
        <v>195</v>
      </c>
      <c r="C2184" s="58">
        <f t="shared" si="320"/>
        <v>3353.9990000000003</v>
      </c>
      <c r="D2184" s="58">
        <f t="shared" si="321"/>
        <v>1168.144</v>
      </c>
      <c r="E2184" s="58">
        <f t="shared" si="321"/>
        <v>1178</v>
      </c>
      <c r="F2184" s="58">
        <f t="shared" si="321"/>
        <v>0</v>
      </c>
      <c r="G2184" s="58">
        <f t="shared" si="321"/>
        <v>0</v>
      </c>
      <c r="H2184" s="58">
        <f t="shared" si="321"/>
        <v>0</v>
      </c>
      <c r="I2184" s="58">
        <f t="shared" si="321"/>
        <v>1007.855</v>
      </c>
    </row>
    <row r="2185" spans="1:9" x14ac:dyDescent="0.2">
      <c r="A2185" s="31" t="s">
        <v>230</v>
      </c>
      <c r="B2185" s="27" t="s">
        <v>194</v>
      </c>
      <c r="C2185" s="58">
        <f t="shared" si="320"/>
        <v>3353.9990000000003</v>
      </c>
      <c r="D2185" s="58">
        <f t="shared" si="321"/>
        <v>1168.144</v>
      </c>
      <c r="E2185" s="72">
        <f t="shared" si="321"/>
        <v>1178</v>
      </c>
      <c r="F2185" s="58">
        <f t="shared" si="321"/>
        <v>0</v>
      </c>
      <c r="G2185" s="58">
        <f t="shared" si="321"/>
        <v>0</v>
      </c>
      <c r="H2185" s="58">
        <f t="shared" si="321"/>
        <v>0</v>
      </c>
      <c r="I2185" s="58">
        <f t="shared" si="321"/>
        <v>1007.855</v>
      </c>
    </row>
    <row r="2186" spans="1:9" x14ac:dyDescent="0.2">
      <c r="A2186" s="14"/>
      <c r="B2186" s="29" t="s">
        <v>195</v>
      </c>
      <c r="C2186" s="58">
        <f t="shared" si="320"/>
        <v>3353.9990000000003</v>
      </c>
      <c r="D2186" s="58">
        <f t="shared" si="321"/>
        <v>1168.144</v>
      </c>
      <c r="E2186" s="72">
        <f t="shared" si="321"/>
        <v>1178</v>
      </c>
      <c r="F2186" s="58">
        <f t="shared" si="321"/>
        <v>0</v>
      </c>
      <c r="G2186" s="58">
        <f t="shared" si="321"/>
        <v>0</v>
      </c>
      <c r="H2186" s="58">
        <f t="shared" si="321"/>
        <v>0</v>
      </c>
      <c r="I2186" s="58">
        <f t="shared" si="321"/>
        <v>1007.855</v>
      </c>
    </row>
    <row r="2187" spans="1:9" s="116" customFormat="1" x14ac:dyDescent="0.2">
      <c r="A2187" s="186" t="s">
        <v>227</v>
      </c>
      <c r="B2187" s="164" t="s">
        <v>194</v>
      </c>
      <c r="C2187" s="165">
        <f t="shared" si="320"/>
        <v>3353.9990000000003</v>
      </c>
      <c r="D2187" s="165">
        <f t="shared" si="321"/>
        <v>1168.144</v>
      </c>
      <c r="E2187" s="165">
        <f t="shared" si="321"/>
        <v>1178</v>
      </c>
      <c r="F2187" s="165">
        <f t="shared" si="321"/>
        <v>0</v>
      </c>
      <c r="G2187" s="165">
        <f t="shared" si="321"/>
        <v>0</v>
      </c>
      <c r="H2187" s="165">
        <f t="shared" si="321"/>
        <v>0</v>
      </c>
      <c r="I2187" s="165">
        <f t="shared" si="321"/>
        <v>1007.855</v>
      </c>
    </row>
    <row r="2188" spans="1:9" s="116" customFormat="1" x14ac:dyDescent="0.2">
      <c r="A2188" s="178"/>
      <c r="B2188" s="167" t="s">
        <v>195</v>
      </c>
      <c r="C2188" s="165">
        <f t="shared" si="320"/>
        <v>3353.9990000000003</v>
      </c>
      <c r="D2188" s="165">
        <f t="shared" si="321"/>
        <v>1168.144</v>
      </c>
      <c r="E2188" s="165">
        <f t="shared" si="321"/>
        <v>1178</v>
      </c>
      <c r="F2188" s="165">
        <f t="shared" si="321"/>
        <v>0</v>
      </c>
      <c r="G2188" s="165">
        <f t="shared" si="321"/>
        <v>0</v>
      </c>
      <c r="H2188" s="165">
        <f t="shared" si="321"/>
        <v>0</v>
      </c>
      <c r="I2188" s="165">
        <f t="shared" si="321"/>
        <v>1007.855</v>
      </c>
    </row>
    <row r="2189" spans="1:9" x14ac:dyDescent="0.2">
      <c r="A2189" s="101" t="s">
        <v>267</v>
      </c>
      <c r="B2189" s="32" t="s">
        <v>194</v>
      </c>
      <c r="C2189" s="58">
        <f t="shared" si="320"/>
        <v>3353.9990000000003</v>
      </c>
      <c r="D2189" s="58">
        <f t="shared" ref="D2189:I2190" si="322">D2191+D2193+D2195+D2197+D2199+D2201+D2203+D2205+D2207+D2209+D2211+D2213+D2215+D2217+D2219+D2221+D2223+D2225+D2227+D2229+D2231+D2233+D2235+D2237+D2239+D2241+D2243+D2245+D2247+D2249+D2251+D2253</f>
        <v>1168.144</v>
      </c>
      <c r="E2189" s="58">
        <f t="shared" si="322"/>
        <v>1178</v>
      </c>
      <c r="F2189" s="58">
        <f t="shared" si="322"/>
        <v>0</v>
      </c>
      <c r="G2189" s="58">
        <f t="shared" si="322"/>
        <v>0</v>
      </c>
      <c r="H2189" s="58">
        <f t="shared" si="322"/>
        <v>0</v>
      </c>
      <c r="I2189" s="58">
        <f t="shared" si="322"/>
        <v>1007.855</v>
      </c>
    </row>
    <row r="2190" spans="1:9" x14ac:dyDescent="0.2">
      <c r="A2190" s="14"/>
      <c r="B2190" s="29" t="s">
        <v>195</v>
      </c>
      <c r="C2190" s="58">
        <f t="shared" si="320"/>
        <v>3353.9990000000003</v>
      </c>
      <c r="D2190" s="58">
        <f t="shared" si="322"/>
        <v>1168.144</v>
      </c>
      <c r="E2190" s="58">
        <f t="shared" si="322"/>
        <v>1178</v>
      </c>
      <c r="F2190" s="58">
        <f t="shared" si="322"/>
        <v>0</v>
      </c>
      <c r="G2190" s="58">
        <f t="shared" si="322"/>
        <v>0</v>
      </c>
      <c r="H2190" s="58">
        <f t="shared" si="322"/>
        <v>0</v>
      </c>
      <c r="I2190" s="58">
        <f t="shared" si="322"/>
        <v>1007.855</v>
      </c>
    </row>
    <row r="2191" spans="1:9" s="282" customFormat="1" ht="38.25" x14ac:dyDescent="0.2">
      <c r="A2191" s="279" t="s">
        <v>282</v>
      </c>
      <c r="B2191" s="280" t="s">
        <v>194</v>
      </c>
      <c r="C2191" s="281">
        <f t="shared" si="320"/>
        <v>51</v>
      </c>
      <c r="D2191" s="281">
        <f>D2192</f>
        <v>51</v>
      </c>
      <c r="E2191" s="281">
        <v>0</v>
      </c>
      <c r="F2191" s="281">
        <v>0</v>
      </c>
      <c r="G2191" s="281">
        <v>0</v>
      </c>
      <c r="H2191" s="281">
        <v>0</v>
      </c>
      <c r="I2191" s="281">
        <v>0</v>
      </c>
    </row>
    <row r="2192" spans="1:9" s="282" customFormat="1" x14ac:dyDescent="0.2">
      <c r="A2192" s="283"/>
      <c r="B2192" s="284" t="s">
        <v>195</v>
      </c>
      <c r="C2192" s="281">
        <f t="shared" si="320"/>
        <v>51</v>
      </c>
      <c r="D2192" s="281">
        <v>51</v>
      </c>
      <c r="E2192" s="281">
        <v>0</v>
      </c>
      <c r="F2192" s="281">
        <v>0</v>
      </c>
      <c r="G2192" s="281">
        <v>0</v>
      </c>
      <c r="H2192" s="281">
        <v>0</v>
      </c>
      <c r="I2192" s="281">
        <v>0</v>
      </c>
    </row>
    <row r="2193" spans="1:9" s="125" customFormat="1" ht="38.25" x14ac:dyDescent="0.2">
      <c r="A2193" s="340" t="s">
        <v>318</v>
      </c>
      <c r="B2193" s="102" t="s">
        <v>194</v>
      </c>
      <c r="C2193" s="103">
        <f t="shared" si="320"/>
        <v>74</v>
      </c>
      <c r="D2193" s="104">
        <f>D2194</f>
        <v>74</v>
      </c>
      <c r="E2193" s="104">
        <v>0</v>
      </c>
      <c r="F2193" s="104">
        <v>0</v>
      </c>
      <c r="G2193" s="104">
        <v>0</v>
      </c>
      <c r="H2193" s="104">
        <v>0</v>
      </c>
      <c r="I2193" s="104">
        <v>0</v>
      </c>
    </row>
    <row r="2194" spans="1:9" s="125" customFormat="1" x14ac:dyDescent="0.2">
      <c r="A2194" s="105"/>
      <c r="B2194" s="106" t="s">
        <v>195</v>
      </c>
      <c r="C2194" s="103">
        <f t="shared" si="320"/>
        <v>74</v>
      </c>
      <c r="D2194" s="104">
        <v>74</v>
      </c>
      <c r="E2194" s="104">
        <v>0</v>
      </c>
      <c r="F2194" s="104">
        <v>0</v>
      </c>
      <c r="G2194" s="104">
        <v>0</v>
      </c>
      <c r="H2194" s="104">
        <v>0</v>
      </c>
      <c r="I2194" s="104">
        <v>0</v>
      </c>
    </row>
    <row r="2195" spans="1:9" s="282" customFormat="1" ht="25.5" x14ac:dyDescent="0.2">
      <c r="A2195" s="279" t="s">
        <v>509</v>
      </c>
      <c r="B2195" s="280" t="s">
        <v>194</v>
      </c>
      <c r="C2195" s="281">
        <f t="shared" si="320"/>
        <v>18</v>
      </c>
      <c r="D2195" s="281">
        <v>18</v>
      </c>
      <c r="E2195" s="281">
        <v>0</v>
      </c>
      <c r="F2195" s="281">
        <v>0</v>
      </c>
      <c r="G2195" s="281">
        <v>0</v>
      </c>
      <c r="H2195" s="281">
        <v>0</v>
      </c>
      <c r="I2195" s="281">
        <v>0</v>
      </c>
    </row>
    <row r="2196" spans="1:9" s="282" customFormat="1" x14ac:dyDescent="0.2">
      <c r="A2196" s="283"/>
      <c r="B2196" s="284" t="s">
        <v>195</v>
      </c>
      <c r="C2196" s="281">
        <f t="shared" si="320"/>
        <v>18</v>
      </c>
      <c r="D2196" s="281">
        <v>18</v>
      </c>
      <c r="E2196" s="281">
        <v>0</v>
      </c>
      <c r="F2196" s="281">
        <v>0</v>
      </c>
      <c r="G2196" s="281">
        <v>0</v>
      </c>
      <c r="H2196" s="281">
        <v>0</v>
      </c>
      <c r="I2196" s="281">
        <v>0</v>
      </c>
    </row>
    <row r="2197" spans="1:9" s="125" customFormat="1" ht="25.5" x14ac:dyDescent="0.2">
      <c r="A2197" s="340" t="s">
        <v>510</v>
      </c>
      <c r="B2197" s="102" t="s">
        <v>194</v>
      </c>
      <c r="C2197" s="98">
        <f t="shared" si="320"/>
        <v>74</v>
      </c>
      <c r="D2197" s="104">
        <f>D2198</f>
        <v>74</v>
      </c>
      <c r="E2197" s="104">
        <v>0</v>
      </c>
      <c r="F2197" s="104">
        <v>0</v>
      </c>
      <c r="G2197" s="104">
        <v>0</v>
      </c>
      <c r="H2197" s="104">
        <v>0</v>
      </c>
      <c r="I2197" s="104">
        <v>0</v>
      </c>
    </row>
    <row r="2198" spans="1:9" s="125" customFormat="1" x14ac:dyDescent="0.2">
      <c r="A2198" s="105"/>
      <c r="B2198" s="106" t="s">
        <v>195</v>
      </c>
      <c r="C2198" s="98">
        <f>D2198+E2198+F2198+G2198+H2198+I2198</f>
        <v>74</v>
      </c>
      <c r="D2198" s="104">
        <v>74</v>
      </c>
      <c r="E2198" s="104">
        <v>0</v>
      </c>
      <c r="F2198" s="104">
        <v>0</v>
      </c>
      <c r="G2198" s="104">
        <v>0</v>
      </c>
      <c r="H2198" s="104">
        <v>0</v>
      </c>
      <c r="I2198" s="104">
        <v>0</v>
      </c>
    </row>
    <row r="2199" spans="1:9" s="282" customFormat="1" ht="25.5" x14ac:dyDescent="0.2">
      <c r="A2199" s="279" t="s">
        <v>511</v>
      </c>
      <c r="B2199" s="280" t="s">
        <v>194</v>
      </c>
      <c r="C2199" s="281">
        <f>D2199+E2199+F2199+G2199+H2199+I2199</f>
        <v>75</v>
      </c>
      <c r="D2199" s="281">
        <f>D2200</f>
        <v>52</v>
      </c>
      <c r="E2199" s="281">
        <v>0</v>
      </c>
      <c r="F2199" s="281">
        <v>0</v>
      </c>
      <c r="G2199" s="281">
        <v>0</v>
      </c>
      <c r="H2199" s="281">
        <v>0</v>
      </c>
      <c r="I2199" s="281">
        <f>I2200</f>
        <v>23</v>
      </c>
    </row>
    <row r="2200" spans="1:9" s="282" customFormat="1" x14ac:dyDescent="0.2">
      <c r="A2200" s="283"/>
      <c r="B2200" s="284" t="s">
        <v>195</v>
      </c>
      <c r="C2200" s="281">
        <f>D2200+E2200+F2200+G2200+H2200+I2200</f>
        <v>75</v>
      </c>
      <c r="D2200" s="281">
        <v>52</v>
      </c>
      <c r="E2200" s="281">
        <v>0</v>
      </c>
      <c r="F2200" s="281">
        <v>0</v>
      </c>
      <c r="G2200" s="281">
        <v>0</v>
      </c>
      <c r="H2200" s="281">
        <v>0</v>
      </c>
      <c r="I2200" s="281">
        <v>23</v>
      </c>
    </row>
    <row r="2201" spans="1:9" s="282" customFormat="1" ht="38.25" x14ac:dyDescent="0.2">
      <c r="A2201" s="279" t="s">
        <v>370</v>
      </c>
      <c r="B2201" s="280" t="s">
        <v>194</v>
      </c>
      <c r="C2201" s="281">
        <f t="shared" si="320"/>
        <v>203</v>
      </c>
      <c r="D2201" s="281">
        <v>26</v>
      </c>
      <c r="E2201" s="281">
        <v>0</v>
      </c>
      <c r="F2201" s="281">
        <v>0</v>
      </c>
      <c r="G2201" s="281">
        <v>0</v>
      </c>
      <c r="H2201" s="281">
        <v>0</v>
      </c>
      <c r="I2201" s="281">
        <v>177</v>
      </c>
    </row>
    <row r="2202" spans="1:9" s="282" customFormat="1" x14ac:dyDescent="0.2">
      <c r="A2202" s="283"/>
      <c r="B2202" s="284" t="s">
        <v>195</v>
      </c>
      <c r="C2202" s="281">
        <f t="shared" si="320"/>
        <v>203</v>
      </c>
      <c r="D2202" s="281">
        <v>26</v>
      </c>
      <c r="E2202" s="281">
        <v>0</v>
      </c>
      <c r="F2202" s="281">
        <v>0</v>
      </c>
      <c r="G2202" s="281">
        <v>0</v>
      </c>
      <c r="H2202" s="281">
        <v>0</v>
      </c>
      <c r="I2202" s="281">
        <v>177</v>
      </c>
    </row>
    <row r="2203" spans="1:9" s="282" customFormat="1" ht="38.25" x14ac:dyDescent="0.2">
      <c r="A2203" s="279" t="s">
        <v>371</v>
      </c>
      <c r="B2203" s="280" t="s">
        <v>194</v>
      </c>
      <c r="C2203" s="281">
        <f t="shared" si="320"/>
        <v>120</v>
      </c>
      <c r="D2203" s="281">
        <f>D2204</f>
        <v>74</v>
      </c>
      <c r="E2203" s="286">
        <v>0</v>
      </c>
      <c r="F2203" s="286">
        <v>0</v>
      </c>
      <c r="G2203" s="286">
        <v>0</v>
      </c>
      <c r="H2203" s="286">
        <v>0</v>
      </c>
      <c r="I2203" s="286">
        <f>I2204</f>
        <v>46</v>
      </c>
    </row>
    <row r="2204" spans="1:9" s="282" customFormat="1" x14ac:dyDescent="0.2">
      <c r="A2204" s="283"/>
      <c r="B2204" s="284" t="s">
        <v>195</v>
      </c>
      <c r="C2204" s="281">
        <f t="shared" si="320"/>
        <v>120</v>
      </c>
      <c r="D2204" s="281">
        <v>74</v>
      </c>
      <c r="E2204" s="281">
        <v>0</v>
      </c>
      <c r="F2204" s="281">
        <v>0</v>
      </c>
      <c r="G2204" s="281">
        <v>0</v>
      </c>
      <c r="H2204" s="281">
        <v>0</v>
      </c>
      <c r="I2204" s="281">
        <v>46</v>
      </c>
    </row>
    <row r="2205" spans="1:9" s="344" customFormat="1" ht="63.75" x14ac:dyDescent="0.2">
      <c r="A2205" s="597" t="s">
        <v>372</v>
      </c>
      <c r="B2205" s="411" t="s">
        <v>194</v>
      </c>
      <c r="C2205" s="342">
        <f t="shared" si="320"/>
        <v>96</v>
      </c>
      <c r="D2205" s="342">
        <v>96</v>
      </c>
      <c r="E2205" s="342">
        <v>0</v>
      </c>
      <c r="F2205" s="342">
        <v>0</v>
      </c>
      <c r="G2205" s="342">
        <v>0</v>
      </c>
      <c r="H2205" s="342">
        <v>0</v>
      </c>
      <c r="I2205" s="342">
        <v>0</v>
      </c>
    </row>
    <row r="2206" spans="1:9" s="125" customFormat="1" x14ac:dyDescent="0.2">
      <c r="A2206" s="105"/>
      <c r="B2206" s="108" t="s">
        <v>195</v>
      </c>
      <c r="C2206" s="103">
        <f t="shared" si="320"/>
        <v>96</v>
      </c>
      <c r="D2206" s="104">
        <v>96</v>
      </c>
      <c r="E2206" s="104">
        <v>0</v>
      </c>
      <c r="F2206" s="104">
        <v>0</v>
      </c>
      <c r="G2206" s="104">
        <v>0</v>
      </c>
      <c r="H2206" s="104">
        <v>0</v>
      </c>
      <c r="I2206" s="104">
        <v>0</v>
      </c>
    </row>
    <row r="2207" spans="1:9" s="344" customFormat="1" ht="63.75" x14ac:dyDescent="0.2">
      <c r="A2207" s="597" t="s">
        <v>373</v>
      </c>
      <c r="B2207" s="411" t="s">
        <v>194</v>
      </c>
      <c r="C2207" s="342">
        <f t="shared" si="320"/>
        <v>70</v>
      </c>
      <c r="D2207" s="342">
        <f>D2208</f>
        <v>70</v>
      </c>
      <c r="E2207" s="342">
        <v>0</v>
      </c>
      <c r="F2207" s="342">
        <v>0</v>
      </c>
      <c r="G2207" s="342">
        <v>0</v>
      </c>
      <c r="H2207" s="342">
        <v>0</v>
      </c>
      <c r="I2207" s="342">
        <v>0</v>
      </c>
    </row>
    <row r="2208" spans="1:9" s="282" customFormat="1" x14ac:dyDescent="0.2">
      <c r="A2208" s="283"/>
      <c r="B2208" s="288" t="s">
        <v>195</v>
      </c>
      <c r="C2208" s="281">
        <f t="shared" si="320"/>
        <v>70</v>
      </c>
      <c r="D2208" s="281">
        <v>70</v>
      </c>
      <c r="E2208" s="281">
        <v>0</v>
      </c>
      <c r="F2208" s="281">
        <v>0</v>
      </c>
      <c r="G2208" s="281">
        <v>0</v>
      </c>
      <c r="H2208" s="281">
        <v>0</v>
      </c>
      <c r="I2208" s="281">
        <v>0</v>
      </c>
    </row>
    <row r="2209" spans="1:9" s="344" customFormat="1" ht="51" x14ac:dyDescent="0.2">
      <c r="A2209" s="597" t="s">
        <v>374</v>
      </c>
      <c r="B2209" s="387" t="s">
        <v>194</v>
      </c>
      <c r="C2209" s="342">
        <f>D2209+E2209+F2209+G2209+H2209+I2209</f>
        <v>124</v>
      </c>
      <c r="D2209" s="342">
        <v>124</v>
      </c>
      <c r="E2209" s="390">
        <v>0</v>
      </c>
      <c r="F2209" s="390">
        <v>0</v>
      </c>
      <c r="G2209" s="390">
        <v>0</v>
      </c>
      <c r="H2209" s="390">
        <v>0</v>
      </c>
      <c r="I2209" s="390">
        <v>0</v>
      </c>
    </row>
    <row r="2210" spans="1:9" s="125" customFormat="1" x14ac:dyDescent="0.2">
      <c r="A2210" s="105"/>
      <c r="B2210" s="133" t="s">
        <v>195</v>
      </c>
      <c r="C2210" s="103">
        <f t="shared" si="320"/>
        <v>124</v>
      </c>
      <c r="D2210" s="103">
        <v>124</v>
      </c>
      <c r="E2210" s="131">
        <v>0</v>
      </c>
      <c r="F2210" s="132">
        <v>0</v>
      </c>
      <c r="G2210" s="132">
        <v>0</v>
      </c>
      <c r="H2210" s="132">
        <v>0</v>
      </c>
      <c r="I2210" s="132">
        <v>0</v>
      </c>
    </row>
    <row r="2211" spans="1:9" s="344" customFormat="1" ht="51" x14ac:dyDescent="0.2">
      <c r="A2211" s="597" t="s">
        <v>375</v>
      </c>
      <c r="B2211" s="387" t="s">
        <v>194</v>
      </c>
      <c r="C2211" s="342">
        <f t="shared" si="320"/>
        <v>125</v>
      </c>
      <c r="D2211" s="342">
        <f>D2212</f>
        <v>125</v>
      </c>
      <c r="E2211" s="390">
        <f>E2212</f>
        <v>0</v>
      </c>
      <c r="F2211" s="390">
        <v>0</v>
      </c>
      <c r="G2211" s="390">
        <v>0</v>
      </c>
      <c r="H2211" s="390">
        <v>0</v>
      </c>
      <c r="I2211" s="390">
        <v>0</v>
      </c>
    </row>
    <row r="2212" spans="1:9" s="282" customFormat="1" x14ac:dyDescent="0.2">
      <c r="A2212" s="283"/>
      <c r="B2212" s="287" t="s">
        <v>195</v>
      </c>
      <c r="C2212" s="281">
        <f t="shared" si="320"/>
        <v>125</v>
      </c>
      <c r="D2212" s="281">
        <v>125</v>
      </c>
      <c r="E2212" s="286">
        <v>0</v>
      </c>
      <c r="F2212" s="286">
        <v>0</v>
      </c>
      <c r="G2212" s="286">
        <v>0</v>
      </c>
      <c r="H2212" s="286">
        <v>0</v>
      </c>
      <c r="I2212" s="286">
        <v>0</v>
      </c>
    </row>
    <row r="2213" spans="1:9" s="282" customFormat="1" ht="38.25" x14ac:dyDescent="0.2">
      <c r="A2213" s="279" t="s">
        <v>512</v>
      </c>
      <c r="B2213" s="280" t="s">
        <v>194</v>
      </c>
      <c r="C2213" s="281">
        <f t="shared" si="320"/>
        <v>96</v>
      </c>
      <c r="D2213" s="281">
        <f>D2214</f>
        <v>44</v>
      </c>
      <c r="E2213" s="281">
        <v>0</v>
      </c>
      <c r="F2213" s="281">
        <v>0</v>
      </c>
      <c r="G2213" s="281">
        <v>0</v>
      </c>
      <c r="H2213" s="281">
        <v>0</v>
      </c>
      <c r="I2213" s="281">
        <f>I2214</f>
        <v>52</v>
      </c>
    </row>
    <row r="2214" spans="1:9" s="282" customFormat="1" x14ac:dyDescent="0.2">
      <c r="A2214" s="283"/>
      <c r="B2214" s="284" t="s">
        <v>195</v>
      </c>
      <c r="C2214" s="281">
        <f t="shared" si="320"/>
        <v>96</v>
      </c>
      <c r="D2214" s="281">
        <v>44</v>
      </c>
      <c r="E2214" s="281">
        <v>0</v>
      </c>
      <c r="F2214" s="281">
        <v>0</v>
      </c>
      <c r="G2214" s="281">
        <v>0</v>
      </c>
      <c r="H2214" s="281">
        <v>0</v>
      </c>
      <c r="I2214" s="281">
        <v>52</v>
      </c>
    </row>
    <row r="2215" spans="1:9" s="282" customFormat="1" ht="27.75" customHeight="1" x14ac:dyDescent="0.2">
      <c r="A2215" s="279" t="s">
        <v>513</v>
      </c>
      <c r="B2215" s="280" t="s">
        <v>194</v>
      </c>
      <c r="C2215" s="281">
        <f t="shared" si="320"/>
        <v>157</v>
      </c>
      <c r="D2215" s="281">
        <f>D2216</f>
        <v>44</v>
      </c>
      <c r="E2215" s="281">
        <v>0</v>
      </c>
      <c r="F2215" s="281">
        <v>0</v>
      </c>
      <c r="G2215" s="281">
        <v>0</v>
      </c>
      <c r="H2215" s="281">
        <v>0</v>
      </c>
      <c r="I2215" s="281">
        <f>I2216</f>
        <v>113</v>
      </c>
    </row>
    <row r="2216" spans="1:9" s="282" customFormat="1" x14ac:dyDescent="0.2">
      <c r="A2216" s="283"/>
      <c r="B2216" s="284" t="s">
        <v>195</v>
      </c>
      <c r="C2216" s="281">
        <f t="shared" si="320"/>
        <v>157</v>
      </c>
      <c r="D2216" s="281">
        <v>44</v>
      </c>
      <c r="E2216" s="281">
        <v>0</v>
      </c>
      <c r="F2216" s="281">
        <v>0</v>
      </c>
      <c r="G2216" s="281">
        <v>0</v>
      </c>
      <c r="H2216" s="281">
        <v>0</v>
      </c>
      <c r="I2216" s="281">
        <v>113</v>
      </c>
    </row>
    <row r="2217" spans="1:9" s="282" customFormat="1" ht="38.25" x14ac:dyDescent="0.2">
      <c r="A2217" s="279" t="s">
        <v>514</v>
      </c>
      <c r="B2217" s="280" t="s">
        <v>194</v>
      </c>
      <c r="C2217" s="281">
        <f t="shared" si="320"/>
        <v>400</v>
      </c>
      <c r="D2217" s="281">
        <f>D2218</f>
        <v>74</v>
      </c>
      <c r="E2217" s="281">
        <f>E2218</f>
        <v>0</v>
      </c>
      <c r="F2217" s="281">
        <v>0</v>
      </c>
      <c r="G2217" s="281">
        <v>0</v>
      </c>
      <c r="H2217" s="281">
        <v>0</v>
      </c>
      <c r="I2217" s="281">
        <f>I2218</f>
        <v>326</v>
      </c>
    </row>
    <row r="2218" spans="1:9" s="282" customFormat="1" x14ac:dyDescent="0.2">
      <c r="A2218" s="283"/>
      <c r="B2218" s="284" t="s">
        <v>195</v>
      </c>
      <c r="C2218" s="281">
        <f t="shared" si="320"/>
        <v>400</v>
      </c>
      <c r="D2218" s="281">
        <v>74</v>
      </c>
      <c r="E2218" s="281">
        <v>0</v>
      </c>
      <c r="F2218" s="281">
        <v>0</v>
      </c>
      <c r="G2218" s="281">
        <v>0</v>
      </c>
      <c r="H2218" s="281">
        <v>0</v>
      </c>
      <c r="I2218" s="281">
        <v>326</v>
      </c>
    </row>
    <row r="2219" spans="1:9" s="344" customFormat="1" ht="39.75" customHeight="1" x14ac:dyDescent="0.2">
      <c r="A2219" s="597" t="s">
        <v>376</v>
      </c>
      <c r="B2219" s="341" t="s">
        <v>194</v>
      </c>
      <c r="C2219" s="342">
        <f>D2219+E2219+F2219+G2219+H2219+I2219</f>
        <v>574</v>
      </c>
      <c r="D2219" s="342">
        <f>20+40</f>
        <v>60</v>
      </c>
      <c r="E2219" s="342">
        <v>514</v>
      </c>
      <c r="F2219" s="342">
        <v>0</v>
      </c>
      <c r="G2219" s="342">
        <v>0</v>
      </c>
      <c r="H2219" s="342">
        <v>0</v>
      </c>
      <c r="I2219" s="342">
        <v>0</v>
      </c>
    </row>
    <row r="2220" spans="1:9" s="282" customFormat="1" x14ac:dyDescent="0.2">
      <c r="A2220" s="283"/>
      <c r="B2220" s="284" t="s">
        <v>195</v>
      </c>
      <c r="C2220" s="281">
        <f t="shared" si="320"/>
        <v>574</v>
      </c>
      <c r="D2220" s="281">
        <f>20+40</f>
        <v>60</v>
      </c>
      <c r="E2220" s="281">
        <v>514</v>
      </c>
      <c r="F2220" s="281">
        <v>0</v>
      </c>
      <c r="G2220" s="281">
        <v>0</v>
      </c>
      <c r="H2220" s="281">
        <v>0</v>
      </c>
      <c r="I2220" s="281">
        <v>0</v>
      </c>
    </row>
    <row r="2221" spans="1:9" s="344" customFormat="1" ht="38.25" x14ac:dyDescent="0.2">
      <c r="A2221" s="459" t="s">
        <v>515</v>
      </c>
      <c r="B2221" s="341" t="s">
        <v>194</v>
      </c>
      <c r="C2221" s="342">
        <f t="shared" si="320"/>
        <v>194.999</v>
      </c>
      <c r="D2221" s="342">
        <f>D2222</f>
        <v>64.144000000000005</v>
      </c>
      <c r="E2221" s="342">
        <v>0</v>
      </c>
      <c r="F2221" s="342">
        <v>0</v>
      </c>
      <c r="G2221" s="342">
        <v>0</v>
      </c>
      <c r="H2221" s="342">
        <v>0</v>
      </c>
      <c r="I2221" s="281">
        <f>130+0.855</f>
        <v>130.85499999999999</v>
      </c>
    </row>
    <row r="2222" spans="1:9" s="282" customFormat="1" x14ac:dyDescent="0.2">
      <c r="A2222" s="283"/>
      <c r="B2222" s="284" t="s">
        <v>195</v>
      </c>
      <c r="C2222" s="281">
        <f t="shared" si="320"/>
        <v>194.999</v>
      </c>
      <c r="D2222" s="281">
        <f>57+7.144</f>
        <v>64.144000000000005</v>
      </c>
      <c r="E2222" s="281">
        <v>0</v>
      </c>
      <c r="F2222" s="281">
        <v>0</v>
      </c>
      <c r="G2222" s="281">
        <v>0</v>
      </c>
      <c r="H2222" s="281">
        <v>0</v>
      </c>
      <c r="I2222" s="281">
        <f>130+0.855</f>
        <v>130.85499999999999</v>
      </c>
    </row>
    <row r="2223" spans="1:9" s="282" customFormat="1" ht="38.25" x14ac:dyDescent="0.2">
      <c r="A2223" s="285" t="s">
        <v>516</v>
      </c>
      <c r="B2223" s="280" t="s">
        <v>194</v>
      </c>
      <c r="C2223" s="281">
        <f t="shared" si="320"/>
        <v>190</v>
      </c>
      <c r="D2223" s="281">
        <f>D2224</f>
        <v>62</v>
      </c>
      <c r="E2223" s="281">
        <v>0</v>
      </c>
      <c r="F2223" s="281">
        <v>0</v>
      </c>
      <c r="G2223" s="281">
        <v>0</v>
      </c>
      <c r="H2223" s="281">
        <v>0</v>
      </c>
      <c r="I2223" s="281">
        <f>I2224</f>
        <v>128</v>
      </c>
    </row>
    <row r="2224" spans="1:9" s="282" customFormat="1" x14ac:dyDescent="0.2">
      <c r="A2224" s="283"/>
      <c r="B2224" s="284" t="s">
        <v>195</v>
      </c>
      <c r="C2224" s="281">
        <f t="shared" si="320"/>
        <v>190</v>
      </c>
      <c r="D2224" s="281">
        <v>62</v>
      </c>
      <c r="E2224" s="281">
        <v>0</v>
      </c>
      <c r="F2224" s="281">
        <v>0</v>
      </c>
      <c r="G2224" s="281">
        <v>0</v>
      </c>
      <c r="H2224" s="281">
        <v>0</v>
      </c>
      <c r="I2224" s="281">
        <v>128</v>
      </c>
    </row>
    <row r="2225" spans="1:9" s="282" customFormat="1" ht="38.25" x14ac:dyDescent="0.2">
      <c r="A2225" s="285" t="s">
        <v>517</v>
      </c>
      <c r="B2225" s="280" t="s">
        <v>194</v>
      </c>
      <c r="C2225" s="281">
        <f t="shared" si="320"/>
        <v>48</v>
      </c>
      <c r="D2225" s="281">
        <f>D2226</f>
        <v>36</v>
      </c>
      <c r="E2225" s="281">
        <v>0</v>
      </c>
      <c r="F2225" s="281">
        <v>0</v>
      </c>
      <c r="G2225" s="281">
        <v>0</v>
      </c>
      <c r="H2225" s="281">
        <v>0</v>
      </c>
      <c r="I2225" s="281">
        <f>I2226</f>
        <v>12</v>
      </c>
    </row>
    <row r="2226" spans="1:9" s="282" customFormat="1" x14ac:dyDescent="0.2">
      <c r="A2226" s="283"/>
      <c r="B2226" s="284" t="s">
        <v>195</v>
      </c>
      <c r="C2226" s="281">
        <f t="shared" si="320"/>
        <v>48</v>
      </c>
      <c r="D2226" s="281">
        <v>36</v>
      </c>
      <c r="E2226" s="281">
        <v>0</v>
      </c>
      <c r="F2226" s="281">
        <v>0</v>
      </c>
      <c r="G2226" s="281">
        <v>0</v>
      </c>
      <c r="H2226" s="281">
        <v>0</v>
      </c>
      <c r="I2226" s="281">
        <v>12</v>
      </c>
    </row>
    <row r="2227" spans="1:9" s="338" customFormat="1" ht="57" x14ac:dyDescent="0.2">
      <c r="A2227" s="356" t="s">
        <v>481</v>
      </c>
      <c r="B2227" s="346" t="s">
        <v>194</v>
      </c>
      <c r="C2227" s="337">
        <f t="shared" si="320"/>
        <v>200</v>
      </c>
      <c r="D2227" s="337">
        <f t="shared" ref="D2227:I2227" si="323">D2228</f>
        <v>0</v>
      </c>
      <c r="E2227" s="337">
        <v>200</v>
      </c>
      <c r="F2227" s="337">
        <f t="shared" si="323"/>
        <v>0</v>
      </c>
      <c r="G2227" s="337">
        <f t="shared" si="323"/>
        <v>0</v>
      </c>
      <c r="H2227" s="337">
        <f t="shared" si="323"/>
        <v>0</v>
      </c>
      <c r="I2227" s="337">
        <f t="shared" si="323"/>
        <v>0</v>
      </c>
    </row>
    <row r="2228" spans="1:9" s="282" customFormat="1" x14ac:dyDescent="0.2">
      <c r="A2228" s="283"/>
      <c r="B2228" s="284" t="s">
        <v>195</v>
      </c>
      <c r="C2228" s="281">
        <f t="shared" si="320"/>
        <v>200</v>
      </c>
      <c r="D2228" s="281">
        <v>0</v>
      </c>
      <c r="E2228" s="281">
        <v>200</v>
      </c>
      <c r="F2228" s="281">
        <v>0</v>
      </c>
      <c r="G2228" s="281">
        <v>0</v>
      </c>
      <c r="H2228" s="281">
        <v>0</v>
      </c>
      <c r="I2228" s="281">
        <v>0</v>
      </c>
    </row>
    <row r="2229" spans="1:9" s="282" customFormat="1" ht="51" x14ac:dyDescent="0.2">
      <c r="A2229" s="577" t="s">
        <v>701</v>
      </c>
      <c r="B2229" s="288" t="s">
        <v>194</v>
      </c>
      <c r="C2229" s="281">
        <f t="shared" si="320"/>
        <v>0</v>
      </c>
      <c r="D2229" s="281">
        <v>0</v>
      </c>
      <c r="E2229" s="281">
        <v>0</v>
      </c>
      <c r="F2229" s="281">
        <v>0</v>
      </c>
      <c r="G2229" s="281">
        <v>0</v>
      </c>
      <c r="H2229" s="281">
        <v>0</v>
      </c>
      <c r="I2229" s="281">
        <v>0</v>
      </c>
    </row>
    <row r="2230" spans="1:9" s="282" customFormat="1" x14ac:dyDescent="0.2">
      <c r="A2230" s="577"/>
      <c r="B2230" s="288" t="s">
        <v>195</v>
      </c>
      <c r="C2230" s="281">
        <f t="shared" si="320"/>
        <v>0</v>
      </c>
      <c r="D2230" s="281">
        <v>0</v>
      </c>
      <c r="E2230" s="281">
        <v>0</v>
      </c>
      <c r="F2230" s="281">
        <v>0</v>
      </c>
      <c r="G2230" s="281">
        <v>0</v>
      </c>
      <c r="H2230" s="281">
        <v>0</v>
      </c>
      <c r="I2230" s="281">
        <v>0</v>
      </c>
    </row>
    <row r="2231" spans="1:9" s="282" customFormat="1" ht="51" x14ac:dyDescent="0.2">
      <c r="A2231" s="442" t="s">
        <v>824</v>
      </c>
      <c r="B2231" s="519" t="s">
        <v>194</v>
      </c>
      <c r="C2231" s="281">
        <f t="shared" si="320"/>
        <v>14</v>
      </c>
      <c r="D2231" s="281">
        <v>0</v>
      </c>
      <c r="E2231" s="281">
        <v>14</v>
      </c>
      <c r="F2231" s="281">
        <v>0</v>
      </c>
      <c r="G2231" s="281">
        <v>0</v>
      </c>
      <c r="H2231" s="281">
        <v>0</v>
      </c>
      <c r="I2231" s="281">
        <v>0</v>
      </c>
    </row>
    <row r="2232" spans="1:9" s="282" customFormat="1" x14ac:dyDescent="0.2">
      <c r="A2232" s="520"/>
      <c r="B2232" s="521" t="s">
        <v>195</v>
      </c>
      <c r="C2232" s="281">
        <f t="shared" si="320"/>
        <v>14</v>
      </c>
      <c r="D2232" s="281">
        <v>0</v>
      </c>
      <c r="E2232" s="281">
        <v>14</v>
      </c>
      <c r="F2232" s="281">
        <v>0</v>
      </c>
      <c r="G2232" s="281">
        <v>0</v>
      </c>
      <c r="H2232" s="281">
        <v>0</v>
      </c>
      <c r="I2232" s="281">
        <v>0</v>
      </c>
    </row>
    <row r="2233" spans="1:9" s="282" customFormat="1" ht="51" x14ac:dyDescent="0.2">
      <c r="A2233" s="579" t="s">
        <v>825</v>
      </c>
      <c r="B2233" s="578" t="s">
        <v>194</v>
      </c>
      <c r="C2233" s="281">
        <f t="shared" si="320"/>
        <v>0</v>
      </c>
      <c r="D2233" s="281">
        <v>0</v>
      </c>
      <c r="E2233" s="281">
        <v>0</v>
      </c>
      <c r="F2233" s="281">
        <v>0</v>
      </c>
      <c r="G2233" s="281">
        <v>0</v>
      </c>
      <c r="H2233" s="281">
        <v>0</v>
      </c>
      <c r="I2233" s="281">
        <v>0</v>
      </c>
    </row>
    <row r="2234" spans="1:9" s="282" customFormat="1" x14ac:dyDescent="0.2">
      <c r="A2234" s="528"/>
      <c r="B2234" s="578" t="s">
        <v>195</v>
      </c>
      <c r="C2234" s="281">
        <f t="shared" si="320"/>
        <v>0</v>
      </c>
      <c r="D2234" s="281">
        <v>0</v>
      </c>
      <c r="E2234" s="281">
        <v>0</v>
      </c>
      <c r="F2234" s="281">
        <v>0</v>
      </c>
      <c r="G2234" s="281">
        <v>0</v>
      </c>
      <c r="H2234" s="281">
        <v>0</v>
      </c>
      <c r="I2234" s="281">
        <v>0</v>
      </c>
    </row>
    <row r="2235" spans="1:9" s="282" customFormat="1" ht="51" x14ac:dyDescent="0.2">
      <c r="A2235" s="595" t="s">
        <v>826</v>
      </c>
      <c r="B2235" s="522" t="s">
        <v>194</v>
      </c>
      <c r="C2235" s="281">
        <f t="shared" si="320"/>
        <v>27</v>
      </c>
      <c r="D2235" s="281">
        <v>0</v>
      </c>
      <c r="E2235" s="72">
        <v>27</v>
      </c>
      <c r="F2235" s="281">
        <v>0</v>
      </c>
      <c r="G2235" s="281">
        <v>0</v>
      </c>
      <c r="H2235" s="281">
        <v>0</v>
      </c>
      <c r="I2235" s="281">
        <v>0</v>
      </c>
    </row>
    <row r="2236" spans="1:9" s="282" customFormat="1" x14ac:dyDescent="0.2">
      <c r="A2236" s="596"/>
      <c r="B2236" s="70" t="s">
        <v>195</v>
      </c>
      <c r="C2236" s="281">
        <f t="shared" si="320"/>
        <v>27</v>
      </c>
      <c r="D2236" s="281">
        <v>0</v>
      </c>
      <c r="E2236" s="72">
        <v>27</v>
      </c>
      <c r="F2236" s="281">
        <v>0</v>
      </c>
      <c r="G2236" s="281">
        <v>0</v>
      </c>
      <c r="H2236" s="281">
        <v>0</v>
      </c>
      <c r="I2236" s="281">
        <v>0</v>
      </c>
    </row>
    <row r="2237" spans="1:9" s="282" customFormat="1" ht="38.25" x14ac:dyDescent="0.2">
      <c r="A2237" s="579" t="s">
        <v>827</v>
      </c>
      <c r="B2237" s="66" t="s">
        <v>194</v>
      </c>
      <c r="C2237" s="281">
        <f t="shared" si="320"/>
        <v>0</v>
      </c>
      <c r="D2237" s="281">
        <v>0</v>
      </c>
      <c r="E2237" s="72">
        <v>0</v>
      </c>
      <c r="F2237" s="281">
        <v>0</v>
      </c>
      <c r="G2237" s="281">
        <v>0</v>
      </c>
      <c r="H2237" s="281">
        <v>0</v>
      </c>
      <c r="I2237" s="281">
        <v>0</v>
      </c>
    </row>
    <row r="2238" spans="1:9" s="282" customFormat="1" x14ac:dyDescent="0.2">
      <c r="A2238" s="580"/>
      <c r="B2238" s="66" t="s">
        <v>195</v>
      </c>
      <c r="C2238" s="281">
        <f t="shared" si="320"/>
        <v>0</v>
      </c>
      <c r="D2238" s="281">
        <v>0</v>
      </c>
      <c r="E2238" s="72">
        <v>0</v>
      </c>
      <c r="F2238" s="281">
        <v>0</v>
      </c>
      <c r="G2238" s="281">
        <v>0</v>
      </c>
      <c r="H2238" s="281">
        <v>0</v>
      </c>
      <c r="I2238" s="281">
        <v>0</v>
      </c>
    </row>
    <row r="2239" spans="1:9" s="282" customFormat="1" ht="51" x14ac:dyDescent="0.2">
      <c r="A2239" s="595" t="s">
        <v>828</v>
      </c>
      <c r="B2239" s="522" t="s">
        <v>194</v>
      </c>
      <c r="C2239" s="281">
        <f t="shared" si="320"/>
        <v>114</v>
      </c>
      <c r="D2239" s="281">
        <v>0</v>
      </c>
      <c r="E2239" s="72">
        <v>114</v>
      </c>
      <c r="F2239" s="281">
        <v>0</v>
      </c>
      <c r="G2239" s="281">
        <v>0</v>
      </c>
      <c r="H2239" s="281">
        <v>0</v>
      </c>
      <c r="I2239" s="281">
        <v>0</v>
      </c>
    </row>
    <row r="2240" spans="1:9" s="282" customFormat="1" x14ac:dyDescent="0.2">
      <c r="A2240" s="596"/>
      <c r="B2240" s="70" t="s">
        <v>195</v>
      </c>
      <c r="C2240" s="281">
        <f t="shared" si="320"/>
        <v>114</v>
      </c>
      <c r="D2240" s="281">
        <v>0</v>
      </c>
      <c r="E2240" s="72">
        <v>114</v>
      </c>
      <c r="F2240" s="281">
        <v>0</v>
      </c>
      <c r="G2240" s="281">
        <v>0</v>
      </c>
      <c r="H2240" s="281">
        <v>0</v>
      </c>
      <c r="I2240" s="281">
        <v>0</v>
      </c>
    </row>
    <row r="2241" spans="1:9" s="282" customFormat="1" ht="51" x14ac:dyDescent="0.2">
      <c r="A2241" s="579" t="s">
        <v>841</v>
      </c>
      <c r="B2241" s="66" t="s">
        <v>194</v>
      </c>
      <c r="C2241" s="281">
        <f t="shared" si="320"/>
        <v>0</v>
      </c>
      <c r="D2241" s="281">
        <v>0</v>
      </c>
      <c r="E2241" s="523">
        <v>0</v>
      </c>
      <c r="F2241" s="281">
        <v>0</v>
      </c>
      <c r="G2241" s="281">
        <v>0</v>
      </c>
      <c r="H2241" s="281">
        <v>0</v>
      </c>
      <c r="I2241" s="281">
        <v>0</v>
      </c>
    </row>
    <row r="2242" spans="1:9" s="282" customFormat="1" x14ac:dyDescent="0.2">
      <c r="A2242" s="580"/>
      <c r="B2242" s="66" t="s">
        <v>195</v>
      </c>
      <c r="C2242" s="281">
        <f t="shared" si="320"/>
        <v>0</v>
      </c>
      <c r="D2242" s="281">
        <v>0</v>
      </c>
      <c r="E2242" s="523">
        <v>0</v>
      </c>
      <c r="F2242" s="281">
        <v>0</v>
      </c>
      <c r="G2242" s="281">
        <v>0</v>
      </c>
      <c r="H2242" s="281">
        <v>0</v>
      </c>
      <c r="I2242" s="281">
        <v>0</v>
      </c>
    </row>
    <row r="2243" spans="1:9" s="282" customFormat="1" ht="51" x14ac:dyDescent="0.2">
      <c r="A2243" s="595" t="s">
        <v>829</v>
      </c>
      <c r="B2243" s="522" t="s">
        <v>194</v>
      </c>
      <c r="C2243" s="281">
        <f t="shared" si="320"/>
        <v>77</v>
      </c>
      <c r="D2243" s="281">
        <v>0</v>
      </c>
      <c r="E2243" s="523">
        <v>77</v>
      </c>
      <c r="F2243" s="281">
        <v>0</v>
      </c>
      <c r="G2243" s="281">
        <v>0</v>
      </c>
      <c r="H2243" s="281">
        <v>0</v>
      </c>
      <c r="I2243" s="281">
        <v>0</v>
      </c>
    </row>
    <row r="2244" spans="1:9" s="282" customFormat="1" x14ac:dyDescent="0.2">
      <c r="A2244" s="596"/>
      <c r="B2244" s="70" t="s">
        <v>195</v>
      </c>
      <c r="C2244" s="281">
        <f t="shared" si="320"/>
        <v>77</v>
      </c>
      <c r="D2244" s="281">
        <v>0</v>
      </c>
      <c r="E2244" s="523">
        <v>77</v>
      </c>
      <c r="F2244" s="281">
        <v>0</v>
      </c>
      <c r="G2244" s="281">
        <v>0</v>
      </c>
      <c r="H2244" s="281">
        <v>0</v>
      </c>
      <c r="I2244" s="281">
        <v>0</v>
      </c>
    </row>
    <row r="2245" spans="1:9" s="282" customFormat="1" ht="51" x14ac:dyDescent="0.2">
      <c r="A2245" s="101" t="s">
        <v>830</v>
      </c>
      <c r="B2245" s="522" t="s">
        <v>194</v>
      </c>
      <c r="C2245" s="281">
        <f t="shared" si="320"/>
        <v>26</v>
      </c>
      <c r="D2245" s="281">
        <v>0</v>
      </c>
      <c r="E2245" s="523">
        <v>26</v>
      </c>
      <c r="F2245" s="281">
        <v>0</v>
      </c>
      <c r="G2245" s="281">
        <v>0</v>
      </c>
      <c r="H2245" s="281">
        <v>0</v>
      </c>
      <c r="I2245" s="281">
        <v>0</v>
      </c>
    </row>
    <row r="2246" spans="1:9" s="282" customFormat="1" x14ac:dyDescent="0.2">
      <c r="A2246" s="11"/>
      <c r="B2246" s="70" t="s">
        <v>195</v>
      </c>
      <c r="C2246" s="281">
        <f t="shared" si="320"/>
        <v>26</v>
      </c>
      <c r="D2246" s="281">
        <v>0</v>
      </c>
      <c r="E2246" s="523">
        <v>26</v>
      </c>
      <c r="F2246" s="281">
        <v>0</v>
      </c>
      <c r="G2246" s="281">
        <v>0</v>
      </c>
      <c r="H2246" s="281">
        <v>0</v>
      </c>
      <c r="I2246" s="281">
        <v>0</v>
      </c>
    </row>
    <row r="2247" spans="1:9" s="282" customFormat="1" ht="38.25" x14ac:dyDescent="0.2">
      <c r="A2247" s="101" t="s">
        <v>831</v>
      </c>
      <c r="B2247" s="522" t="s">
        <v>194</v>
      </c>
      <c r="C2247" s="281">
        <f t="shared" si="320"/>
        <v>16</v>
      </c>
      <c r="D2247" s="281">
        <v>0</v>
      </c>
      <c r="E2247" s="523">
        <v>16</v>
      </c>
      <c r="F2247" s="281">
        <v>0</v>
      </c>
      <c r="G2247" s="281">
        <v>0</v>
      </c>
      <c r="H2247" s="281">
        <v>0</v>
      </c>
      <c r="I2247" s="281">
        <v>0</v>
      </c>
    </row>
    <row r="2248" spans="1:9" s="282" customFormat="1" x14ac:dyDescent="0.2">
      <c r="A2248" s="11"/>
      <c r="B2248" s="70" t="s">
        <v>195</v>
      </c>
      <c r="C2248" s="281">
        <f t="shared" si="320"/>
        <v>16</v>
      </c>
      <c r="D2248" s="281">
        <v>0</v>
      </c>
      <c r="E2248" s="523">
        <v>16</v>
      </c>
      <c r="F2248" s="281">
        <v>0</v>
      </c>
      <c r="G2248" s="281">
        <v>0</v>
      </c>
      <c r="H2248" s="281">
        <v>0</v>
      </c>
      <c r="I2248" s="281">
        <v>0</v>
      </c>
    </row>
    <row r="2249" spans="1:9" s="282" customFormat="1" ht="51" x14ac:dyDescent="0.2">
      <c r="A2249" s="101" t="s">
        <v>832</v>
      </c>
      <c r="B2249" s="522" t="s">
        <v>194</v>
      </c>
      <c r="C2249" s="281">
        <f t="shared" si="320"/>
        <v>65</v>
      </c>
      <c r="D2249" s="281">
        <v>0</v>
      </c>
      <c r="E2249" s="523">
        <v>65</v>
      </c>
      <c r="F2249" s="281">
        <v>0</v>
      </c>
      <c r="G2249" s="281">
        <v>0</v>
      </c>
      <c r="H2249" s="281">
        <v>0</v>
      </c>
      <c r="I2249" s="281">
        <v>0</v>
      </c>
    </row>
    <row r="2250" spans="1:9" s="282" customFormat="1" x14ac:dyDescent="0.2">
      <c r="A2250" s="596"/>
      <c r="B2250" s="70" t="s">
        <v>195</v>
      </c>
      <c r="C2250" s="281">
        <f t="shared" si="320"/>
        <v>65</v>
      </c>
      <c r="D2250" s="281">
        <v>0</v>
      </c>
      <c r="E2250" s="523">
        <v>65</v>
      </c>
      <c r="F2250" s="281">
        <v>0</v>
      </c>
      <c r="G2250" s="281">
        <v>0</v>
      </c>
      <c r="H2250" s="281">
        <v>0</v>
      </c>
      <c r="I2250" s="281">
        <v>0</v>
      </c>
    </row>
    <row r="2251" spans="1:9" s="282" customFormat="1" ht="38.25" x14ac:dyDescent="0.2">
      <c r="A2251" s="101" t="s">
        <v>833</v>
      </c>
      <c r="B2251" s="71" t="s">
        <v>194</v>
      </c>
      <c r="C2251" s="281">
        <f>D2251+E2251+F2251+G2251+H2251+I2251</f>
        <v>84</v>
      </c>
      <c r="D2251" s="281">
        <v>0</v>
      </c>
      <c r="E2251" s="523">
        <v>84</v>
      </c>
      <c r="F2251" s="281">
        <v>0</v>
      </c>
      <c r="G2251" s="281">
        <v>0</v>
      </c>
      <c r="H2251" s="281">
        <v>0</v>
      </c>
      <c r="I2251" s="281">
        <v>0</v>
      </c>
    </row>
    <row r="2252" spans="1:9" s="282" customFormat="1" x14ac:dyDescent="0.2">
      <c r="A2252" s="11"/>
      <c r="B2252" s="70" t="s">
        <v>195</v>
      </c>
      <c r="C2252" s="281">
        <f>D2252+E2252+F2252+G2252+H2252+I2252</f>
        <v>84</v>
      </c>
      <c r="D2252" s="281">
        <v>0</v>
      </c>
      <c r="E2252" s="523">
        <v>84</v>
      </c>
      <c r="F2252" s="281">
        <v>0</v>
      </c>
      <c r="G2252" s="281">
        <v>0</v>
      </c>
      <c r="H2252" s="281">
        <v>0</v>
      </c>
      <c r="I2252" s="281">
        <v>0</v>
      </c>
    </row>
    <row r="2253" spans="1:9" s="282" customFormat="1" ht="38.25" x14ac:dyDescent="0.2">
      <c r="A2253" s="101" t="s">
        <v>834</v>
      </c>
      <c r="B2253" s="71" t="s">
        <v>194</v>
      </c>
      <c r="C2253" s="281">
        <f>D2253+E2253+F2253+G2253+H2253+I2253</f>
        <v>41</v>
      </c>
      <c r="D2253" s="281">
        <v>0</v>
      </c>
      <c r="E2253" s="523">
        <v>41</v>
      </c>
      <c r="F2253" s="281">
        <v>0</v>
      </c>
      <c r="G2253" s="281">
        <v>0</v>
      </c>
      <c r="H2253" s="281">
        <v>0</v>
      </c>
      <c r="I2253" s="281">
        <v>0</v>
      </c>
    </row>
    <row r="2254" spans="1:9" s="282" customFormat="1" x14ac:dyDescent="0.2">
      <c r="A2254" s="11"/>
      <c r="B2254" s="70" t="s">
        <v>195</v>
      </c>
      <c r="C2254" s="281">
        <f>D2254+E2254+F2254+G2254+H2254+I2254</f>
        <v>41</v>
      </c>
      <c r="D2254" s="281">
        <v>0</v>
      </c>
      <c r="E2254" s="523">
        <v>41</v>
      </c>
      <c r="F2254" s="281">
        <v>0</v>
      </c>
      <c r="G2254" s="281">
        <v>0</v>
      </c>
      <c r="H2254" s="281">
        <v>0</v>
      </c>
      <c r="I2254" s="281">
        <v>0</v>
      </c>
    </row>
    <row r="2255" spans="1:9" x14ac:dyDescent="0.2">
      <c r="A2255" s="669" t="s">
        <v>213</v>
      </c>
      <c r="B2255" s="670"/>
      <c r="C2255" s="670"/>
      <c r="D2255" s="670"/>
      <c r="E2255" s="670"/>
      <c r="F2255" s="670"/>
      <c r="G2255" s="670"/>
      <c r="H2255" s="670"/>
      <c r="I2255" s="671"/>
    </row>
    <row r="2256" spans="1:9" x14ac:dyDescent="0.2">
      <c r="A2256" s="648" t="s">
        <v>197</v>
      </c>
      <c r="B2256" s="649"/>
      <c r="C2256" s="649"/>
      <c r="D2256" s="649"/>
      <c r="E2256" s="649"/>
      <c r="F2256" s="649"/>
      <c r="G2256" s="649"/>
      <c r="H2256" s="649"/>
      <c r="I2256" s="650"/>
    </row>
    <row r="2257" spans="1:13" x14ac:dyDescent="0.2">
      <c r="A2257" s="65" t="s">
        <v>204</v>
      </c>
      <c r="B2257" s="66" t="s">
        <v>194</v>
      </c>
      <c r="C2257" s="58">
        <f>D2257+E2257+F2257+G2257+H2257+I2257</f>
        <v>78885</v>
      </c>
      <c r="D2257" s="72">
        <f>D2259+D2265</f>
        <v>234</v>
      </c>
      <c r="E2257" s="72">
        <f t="shared" ref="E2257:I2258" si="324">E2259+E2265</f>
        <v>78651</v>
      </c>
      <c r="F2257" s="72">
        <f t="shared" si="324"/>
        <v>0</v>
      </c>
      <c r="G2257" s="72">
        <f t="shared" si="324"/>
        <v>0</v>
      </c>
      <c r="H2257" s="72">
        <f t="shared" si="324"/>
        <v>0</v>
      </c>
      <c r="I2257" s="72">
        <f t="shared" si="324"/>
        <v>0</v>
      </c>
    </row>
    <row r="2258" spans="1:13" ht="13.5" thickBot="1" x14ac:dyDescent="0.25">
      <c r="A2258" s="67"/>
      <c r="B2258" s="68" t="s">
        <v>195</v>
      </c>
      <c r="C2258" s="58">
        <f>D2258+E2258+F2258+G2258+H2258+I2258</f>
        <v>78885</v>
      </c>
      <c r="D2258" s="72">
        <f>D2260+D2266</f>
        <v>234</v>
      </c>
      <c r="E2258" s="72">
        <f t="shared" si="324"/>
        <v>920</v>
      </c>
      <c r="F2258" s="72">
        <f t="shared" si="324"/>
        <v>39325</v>
      </c>
      <c r="G2258" s="72">
        <f t="shared" si="324"/>
        <v>38406</v>
      </c>
      <c r="H2258" s="72">
        <f t="shared" si="324"/>
        <v>0</v>
      </c>
      <c r="I2258" s="72">
        <f t="shared" si="324"/>
        <v>0</v>
      </c>
    </row>
    <row r="2259" spans="1:13" x14ac:dyDescent="0.2">
      <c r="A2259" s="81" t="s">
        <v>210</v>
      </c>
      <c r="B2259" s="75" t="s">
        <v>194</v>
      </c>
      <c r="C2259" s="58">
        <f t="shared" ref="C2259:C2270" si="325">D2259+E2259+F2259+G2259+H2259+I2259</f>
        <v>78885</v>
      </c>
      <c r="D2259" s="92">
        <f>D2261</f>
        <v>234</v>
      </c>
      <c r="E2259" s="92">
        <f t="shared" ref="E2259:I2262" si="326">E2261</f>
        <v>78651</v>
      </c>
      <c r="F2259" s="92">
        <f t="shared" si="326"/>
        <v>0</v>
      </c>
      <c r="G2259" s="92">
        <f t="shared" si="326"/>
        <v>0</v>
      </c>
      <c r="H2259" s="92">
        <f t="shared" si="326"/>
        <v>0</v>
      </c>
      <c r="I2259" s="92">
        <f t="shared" si="326"/>
        <v>0</v>
      </c>
    </row>
    <row r="2260" spans="1:13" x14ac:dyDescent="0.2">
      <c r="A2260" s="69" t="s">
        <v>201</v>
      </c>
      <c r="B2260" s="76" t="s">
        <v>195</v>
      </c>
      <c r="C2260" s="58">
        <f t="shared" si="325"/>
        <v>78885</v>
      </c>
      <c r="D2260" s="92">
        <f>D2262</f>
        <v>234</v>
      </c>
      <c r="E2260" s="92">
        <f t="shared" si="326"/>
        <v>920</v>
      </c>
      <c r="F2260" s="92">
        <f t="shared" si="326"/>
        <v>39325</v>
      </c>
      <c r="G2260" s="92">
        <f t="shared" si="326"/>
        <v>38406</v>
      </c>
      <c r="H2260" s="92">
        <f t="shared" si="326"/>
        <v>0</v>
      </c>
      <c r="I2260" s="92">
        <f t="shared" si="326"/>
        <v>0</v>
      </c>
    </row>
    <row r="2261" spans="1:13" x14ac:dyDescent="0.2">
      <c r="A2261" s="21" t="s">
        <v>257</v>
      </c>
      <c r="B2261" s="8" t="s">
        <v>194</v>
      </c>
      <c r="C2261" s="58">
        <f t="shared" si="325"/>
        <v>78885</v>
      </c>
      <c r="D2261" s="92">
        <f>D2263</f>
        <v>234</v>
      </c>
      <c r="E2261" s="92">
        <f t="shared" si="326"/>
        <v>78651</v>
      </c>
      <c r="F2261" s="92">
        <f t="shared" si="326"/>
        <v>0</v>
      </c>
      <c r="G2261" s="92">
        <f t="shared" si="326"/>
        <v>0</v>
      </c>
      <c r="H2261" s="92">
        <f t="shared" si="326"/>
        <v>0</v>
      </c>
      <c r="I2261" s="92">
        <f t="shared" si="326"/>
        <v>0</v>
      </c>
    </row>
    <row r="2262" spans="1:13" x14ac:dyDescent="0.2">
      <c r="A2262" s="18"/>
      <c r="B2262" s="227" t="s">
        <v>195</v>
      </c>
      <c r="C2262" s="58">
        <f t="shared" si="325"/>
        <v>78885</v>
      </c>
      <c r="D2262" s="92">
        <f>D2264</f>
        <v>234</v>
      </c>
      <c r="E2262" s="92">
        <f t="shared" si="326"/>
        <v>920</v>
      </c>
      <c r="F2262" s="92">
        <f t="shared" si="326"/>
        <v>39325</v>
      </c>
      <c r="G2262" s="92">
        <f t="shared" si="326"/>
        <v>38406</v>
      </c>
      <c r="H2262" s="92">
        <f t="shared" si="326"/>
        <v>0</v>
      </c>
      <c r="I2262" s="92">
        <f t="shared" si="326"/>
        <v>0</v>
      </c>
    </row>
    <row r="2263" spans="1:13" x14ac:dyDescent="0.2">
      <c r="A2263" s="37" t="s">
        <v>237</v>
      </c>
      <c r="B2263" s="60" t="s">
        <v>194</v>
      </c>
      <c r="C2263" s="58">
        <f t="shared" si="325"/>
        <v>78885</v>
      </c>
      <c r="D2263" s="72">
        <f t="shared" ref="D2263:I2264" si="327">D2278+D2289</f>
        <v>234</v>
      </c>
      <c r="E2263" s="72">
        <f t="shared" si="327"/>
        <v>78651</v>
      </c>
      <c r="F2263" s="72">
        <f t="shared" si="327"/>
        <v>0</v>
      </c>
      <c r="G2263" s="72">
        <f t="shared" si="327"/>
        <v>0</v>
      </c>
      <c r="H2263" s="72">
        <f t="shared" si="327"/>
        <v>0</v>
      </c>
      <c r="I2263" s="72">
        <f t="shared" si="327"/>
        <v>0</v>
      </c>
    </row>
    <row r="2264" spans="1:13" x14ac:dyDescent="0.2">
      <c r="A2264" s="18"/>
      <c r="B2264" s="61" t="s">
        <v>195</v>
      </c>
      <c r="C2264" s="58">
        <f t="shared" si="325"/>
        <v>78885</v>
      </c>
      <c r="D2264" s="72">
        <f t="shared" si="327"/>
        <v>234</v>
      </c>
      <c r="E2264" s="72">
        <f t="shared" si="327"/>
        <v>920</v>
      </c>
      <c r="F2264" s="72">
        <f t="shared" si="327"/>
        <v>39325</v>
      </c>
      <c r="G2264" s="72">
        <f t="shared" si="327"/>
        <v>38406</v>
      </c>
      <c r="H2264" s="72">
        <f t="shared" si="327"/>
        <v>0</v>
      </c>
      <c r="I2264" s="72">
        <f t="shared" si="327"/>
        <v>0</v>
      </c>
    </row>
    <row r="2265" spans="1:13" x14ac:dyDescent="0.2">
      <c r="A2265" s="81" t="s">
        <v>250</v>
      </c>
      <c r="B2265" s="75" t="s">
        <v>194</v>
      </c>
      <c r="C2265" s="58">
        <f t="shared" si="325"/>
        <v>0</v>
      </c>
      <c r="D2265" s="92">
        <f>D2267</f>
        <v>0</v>
      </c>
      <c r="E2265" s="92">
        <f t="shared" ref="E2265:I2268" si="328">E2267</f>
        <v>0</v>
      </c>
      <c r="F2265" s="92">
        <f t="shared" si="328"/>
        <v>0</v>
      </c>
      <c r="G2265" s="92">
        <f t="shared" si="328"/>
        <v>0</v>
      </c>
      <c r="H2265" s="92">
        <f t="shared" si="328"/>
        <v>0</v>
      </c>
      <c r="I2265" s="92">
        <f t="shared" si="328"/>
        <v>0</v>
      </c>
    </row>
    <row r="2266" spans="1:13" x14ac:dyDescent="0.2">
      <c r="A2266" s="69" t="s">
        <v>201</v>
      </c>
      <c r="B2266" s="76" t="s">
        <v>195</v>
      </c>
      <c r="C2266" s="58">
        <f t="shared" si="325"/>
        <v>0</v>
      </c>
      <c r="D2266" s="92">
        <f>D2268</f>
        <v>0</v>
      </c>
      <c r="E2266" s="92">
        <f t="shared" si="328"/>
        <v>0</v>
      </c>
      <c r="F2266" s="92">
        <f t="shared" si="328"/>
        <v>0</v>
      </c>
      <c r="G2266" s="92">
        <f t="shared" si="328"/>
        <v>0</v>
      </c>
      <c r="H2266" s="92">
        <f t="shared" si="328"/>
        <v>0</v>
      </c>
      <c r="I2266" s="92">
        <f t="shared" si="328"/>
        <v>0</v>
      </c>
    </row>
    <row r="2267" spans="1:13" x14ac:dyDescent="0.2">
      <c r="A2267" s="21" t="s">
        <v>257</v>
      </c>
      <c r="B2267" s="8" t="s">
        <v>194</v>
      </c>
      <c r="C2267" s="58">
        <f t="shared" si="325"/>
        <v>0</v>
      </c>
      <c r="D2267" s="92">
        <f>D2269</f>
        <v>0</v>
      </c>
      <c r="E2267" s="92">
        <f t="shared" si="328"/>
        <v>0</v>
      </c>
      <c r="F2267" s="92">
        <f t="shared" si="328"/>
        <v>0</v>
      </c>
      <c r="G2267" s="92">
        <f t="shared" si="328"/>
        <v>0</v>
      </c>
      <c r="H2267" s="92">
        <f t="shared" si="328"/>
        <v>0</v>
      </c>
      <c r="I2267" s="92">
        <f t="shared" si="328"/>
        <v>0</v>
      </c>
    </row>
    <row r="2268" spans="1:13" x14ac:dyDescent="0.2">
      <c r="A2268" s="18"/>
      <c r="B2268" s="227" t="s">
        <v>195</v>
      </c>
      <c r="C2268" s="58">
        <f t="shared" si="325"/>
        <v>0</v>
      </c>
      <c r="D2268" s="92">
        <f>D2270</f>
        <v>0</v>
      </c>
      <c r="E2268" s="92">
        <f t="shared" si="328"/>
        <v>0</v>
      </c>
      <c r="F2268" s="92">
        <f t="shared" si="328"/>
        <v>0</v>
      </c>
      <c r="G2268" s="92">
        <f t="shared" si="328"/>
        <v>0</v>
      </c>
      <c r="H2268" s="92">
        <f t="shared" si="328"/>
        <v>0</v>
      </c>
      <c r="I2268" s="92">
        <f t="shared" si="328"/>
        <v>0</v>
      </c>
    </row>
    <row r="2269" spans="1:13" x14ac:dyDescent="0.2">
      <c r="A2269" s="37" t="s">
        <v>237</v>
      </c>
      <c r="B2269" s="60" t="s">
        <v>194</v>
      </c>
      <c r="C2269" s="58">
        <f t="shared" si="325"/>
        <v>0</v>
      </c>
      <c r="D2269" s="72">
        <v>0</v>
      </c>
      <c r="E2269" s="72">
        <v>0</v>
      </c>
      <c r="F2269" s="72">
        <v>0</v>
      </c>
      <c r="G2269" s="72">
        <v>0</v>
      </c>
      <c r="H2269" s="72">
        <v>0</v>
      </c>
      <c r="I2269" s="72">
        <v>0</v>
      </c>
    </row>
    <row r="2270" spans="1:13" x14ac:dyDescent="0.2">
      <c r="A2270" s="18"/>
      <c r="B2270" s="61" t="s">
        <v>195</v>
      </c>
      <c r="C2270" s="58">
        <f t="shared" si="325"/>
        <v>0</v>
      </c>
      <c r="D2270" s="72">
        <v>0</v>
      </c>
      <c r="E2270" s="72">
        <v>0</v>
      </c>
      <c r="F2270" s="72">
        <v>0</v>
      </c>
      <c r="G2270" s="72">
        <v>0</v>
      </c>
      <c r="H2270" s="72">
        <v>0</v>
      </c>
      <c r="I2270" s="72">
        <v>0</v>
      </c>
    </row>
    <row r="2271" spans="1:13" x14ac:dyDescent="0.2">
      <c r="A2271" s="651" t="s">
        <v>246</v>
      </c>
      <c r="B2271" s="652"/>
      <c r="C2271" s="652"/>
      <c r="D2271" s="653"/>
      <c r="E2271" s="653"/>
      <c r="F2271" s="653"/>
      <c r="G2271" s="653"/>
      <c r="H2271" s="653"/>
      <c r="I2271" s="654"/>
      <c r="J2271" s="12"/>
      <c r="K2271" s="12"/>
      <c r="L2271" s="12"/>
      <c r="M2271" s="12"/>
    </row>
    <row r="2272" spans="1:13" x14ac:dyDescent="0.2">
      <c r="A2272" s="273" t="s">
        <v>197</v>
      </c>
      <c r="B2272" s="71" t="s">
        <v>194</v>
      </c>
      <c r="C2272" s="58">
        <f t="shared" ref="C2272:C2281" si="329">D2272+E2272+F2272+G2272+H2272+I2272</f>
        <v>78651</v>
      </c>
      <c r="D2272" s="87">
        <f t="shared" ref="D2272:I2279" si="330">D2274</f>
        <v>0</v>
      </c>
      <c r="E2272" s="87">
        <f t="shared" si="330"/>
        <v>78651</v>
      </c>
      <c r="F2272" s="87">
        <f t="shared" si="330"/>
        <v>0</v>
      </c>
      <c r="G2272" s="87">
        <f t="shared" si="330"/>
        <v>0</v>
      </c>
      <c r="H2272" s="87">
        <f t="shared" si="330"/>
        <v>0</v>
      </c>
      <c r="I2272" s="87">
        <f t="shared" si="330"/>
        <v>0</v>
      </c>
      <c r="J2272" s="409"/>
      <c r="K2272" s="12"/>
      <c r="L2272" s="12"/>
      <c r="M2272" s="12"/>
    </row>
    <row r="2273" spans="1:13" x14ac:dyDescent="0.2">
      <c r="A2273" s="135" t="s">
        <v>222</v>
      </c>
      <c r="B2273" s="70" t="s">
        <v>195</v>
      </c>
      <c r="C2273" s="58">
        <f t="shared" si="329"/>
        <v>78651</v>
      </c>
      <c r="D2273" s="87">
        <f t="shared" si="330"/>
        <v>0</v>
      </c>
      <c r="E2273" s="87">
        <f t="shared" si="330"/>
        <v>920</v>
      </c>
      <c r="F2273" s="87">
        <f t="shared" si="330"/>
        <v>39325</v>
      </c>
      <c r="G2273" s="87">
        <f t="shared" si="330"/>
        <v>38406</v>
      </c>
      <c r="H2273" s="87">
        <f t="shared" si="330"/>
        <v>0</v>
      </c>
      <c r="I2273" s="87">
        <f t="shared" si="330"/>
        <v>0</v>
      </c>
      <c r="J2273" s="409"/>
      <c r="K2273" s="12"/>
      <c r="L2273" s="12"/>
      <c r="M2273" s="12"/>
    </row>
    <row r="2274" spans="1:13" x14ac:dyDescent="0.2">
      <c r="A2274" s="154" t="s">
        <v>210</v>
      </c>
      <c r="B2274" s="70" t="s">
        <v>194</v>
      </c>
      <c r="C2274" s="58">
        <f t="shared" si="329"/>
        <v>78651</v>
      </c>
      <c r="D2274" s="87">
        <f t="shared" si="330"/>
        <v>0</v>
      </c>
      <c r="E2274" s="87">
        <f t="shared" si="330"/>
        <v>78651</v>
      </c>
      <c r="F2274" s="87">
        <f t="shared" si="330"/>
        <v>0</v>
      </c>
      <c r="G2274" s="87">
        <f t="shared" si="330"/>
        <v>0</v>
      </c>
      <c r="H2274" s="87">
        <f t="shared" si="330"/>
        <v>0</v>
      </c>
      <c r="I2274" s="87">
        <f t="shared" si="330"/>
        <v>0</v>
      </c>
      <c r="J2274" s="409"/>
      <c r="K2274" s="12"/>
      <c r="L2274" s="12"/>
      <c r="M2274" s="12"/>
    </row>
    <row r="2275" spans="1:13" x14ac:dyDescent="0.2">
      <c r="A2275" s="114" t="s">
        <v>201</v>
      </c>
      <c r="B2275" s="27" t="s">
        <v>195</v>
      </c>
      <c r="C2275" s="58">
        <f t="shared" si="329"/>
        <v>78651</v>
      </c>
      <c r="D2275" s="87">
        <f t="shared" si="330"/>
        <v>0</v>
      </c>
      <c r="E2275" s="87">
        <f t="shared" si="330"/>
        <v>920</v>
      </c>
      <c r="F2275" s="87">
        <f t="shared" si="330"/>
        <v>39325</v>
      </c>
      <c r="G2275" s="87">
        <f t="shared" si="330"/>
        <v>38406</v>
      </c>
      <c r="H2275" s="87">
        <f t="shared" si="330"/>
        <v>0</v>
      </c>
      <c r="I2275" s="87">
        <f t="shared" si="330"/>
        <v>0</v>
      </c>
      <c r="J2275" s="409"/>
      <c r="K2275" s="12"/>
      <c r="L2275" s="12"/>
      <c r="M2275" s="12"/>
    </row>
    <row r="2276" spans="1:13" x14ac:dyDescent="0.2">
      <c r="A2276" s="21" t="s">
        <v>257</v>
      </c>
      <c r="B2276" s="27" t="s">
        <v>194</v>
      </c>
      <c r="C2276" s="58">
        <f t="shared" si="329"/>
        <v>78651</v>
      </c>
      <c r="D2276" s="87">
        <f t="shared" si="330"/>
        <v>0</v>
      </c>
      <c r="E2276" s="58">
        <f t="shared" si="330"/>
        <v>78651</v>
      </c>
      <c r="F2276" s="87">
        <f t="shared" si="330"/>
        <v>0</v>
      </c>
      <c r="G2276" s="87">
        <f t="shared" si="330"/>
        <v>0</v>
      </c>
      <c r="H2276" s="87">
        <f t="shared" si="330"/>
        <v>0</v>
      </c>
      <c r="I2276" s="87">
        <f t="shared" si="330"/>
        <v>0</v>
      </c>
      <c r="J2276" s="409"/>
      <c r="K2276" s="12"/>
      <c r="L2276" s="12"/>
      <c r="M2276" s="12"/>
    </row>
    <row r="2277" spans="1:13" x14ac:dyDescent="0.2">
      <c r="A2277" s="18"/>
      <c r="B2277" s="29" t="s">
        <v>195</v>
      </c>
      <c r="C2277" s="58">
        <f t="shared" si="329"/>
        <v>78651</v>
      </c>
      <c r="D2277" s="87">
        <f t="shared" si="330"/>
        <v>0</v>
      </c>
      <c r="E2277" s="58">
        <f t="shared" si="330"/>
        <v>920</v>
      </c>
      <c r="F2277" s="87">
        <f t="shared" si="330"/>
        <v>39325</v>
      </c>
      <c r="G2277" s="87">
        <f t="shared" si="330"/>
        <v>38406</v>
      </c>
      <c r="H2277" s="87">
        <f t="shared" si="330"/>
        <v>0</v>
      </c>
      <c r="I2277" s="87">
        <f t="shared" si="330"/>
        <v>0</v>
      </c>
      <c r="J2277" s="409"/>
      <c r="K2277" s="12"/>
      <c r="L2277" s="12"/>
      <c r="M2277" s="12"/>
    </row>
    <row r="2278" spans="1:13" x14ac:dyDescent="0.2">
      <c r="A2278" s="37" t="s">
        <v>237</v>
      </c>
      <c r="B2278" s="27" t="s">
        <v>194</v>
      </c>
      <c r="C2278" s="58">
        <f t="shared" si="329"/>
        <v>78651</v>
      </c>
      <c r="D2278" s="87">
        <f t="shared" si="330"/>
        <v>0</v>
      </c>
      <c r="E2278" s="87">
        <f t="shared" si="330"/>
        <v>78651</v>
      </c>
      <c r="F2278" s="87">
        <f t="shared" si="330"/>
        <v>0</v>
      </c>
      <c r="G2278" s="87">
        <f t="shared" si="330"/>
        <v>0</v>
      </c>
      <c r="H2278" s="87">
        <f t="shared" si="330"/>
        <v>0</v>
      </c>
      <c r="I2278" s="87">
        <f t="shared" si="330"/>
        <v>0</v>
      </c>
      <c r="J2278" s="409"/>
      <c r="K2278" s="12"/>
      <c r="L2278" s="12"/>
      <c r="M2278" s="12"/>
    </row>
    <row r="2279" spans="1:13" x14ac:dyDescent="0.2">
      <c r="A2279" s="11"/>
      <c r="B2279" s="29" t="s">
        <v>195</v>
      </c>
      <c r="C2279" s="58">
        <f t="shared" si="329"/>
        <v>78651</v>
      </c>
      <c r="D2279" s="87">
        <f t="shared" si="330"/>
        <v>0</v>
      </c>
      <c r="E2279" s="87">
        <f t="shared" si="330"/>
        <v>920</v>
      </c>
      <c r="F2279" s="87">
        <f t="shared" si="330"/>
        <v>39325</v>
      </c>
      <c r="G2279" s="87">
        <f t="shared" si="330"/>
        <v>38406</v>
      </c>
      <c r="H2279" s="87">
        <f t="shared" si="330"/>
        <v>0</v>
      </c>
      <c r="I2279" s="87">
        <f t="shared" si="330"/>
        <v>0</v>
      </c>
      <c r="J2279" s="409"/>
      <c r="K2279" s="12"/>
      <c r="L2279" s="12"/>
      <c r="M2279" s="12"/>
    </row>
    <row r="2280" spans="1:13" s="395" customFormat="1" x14ac:dyDescent="0.2">
      <c r="A2280" s="393" t="s">
        <v>100</v>
      </c>
      <c r="B2280" s="353" t="s">
        <v>194</v>
      </c>
      <c r="C2280" s="347">
        <f t="shared" si="329"/>
        <v>78651</v>
      </c>
      <c r="D2280" s="347">
        <f>D2281</f>
        <v>0</v>
      </c>
      <c r="E2280" s="347">
        <v>78651</v>
      </c>
      <c r="F2280" s="347">
        <v>0</v>
      </c>
      <c r="G2280" s="347">
        <v>0</v>
      </c>
      <c r="H2280" s="347">
        <v>0</v>
      </c>
      <c r="I2280" s="347">
        <v>0</v>
      </c>
      <c r="J2280" s="410"/>
      <c r="K2280" s="394"/>
      <c r="L2280" s="394"/>
      <c r="M2280" s="394"/>
    </row>
    <row r="2281" spans="1:13" x14ac:dyDescent="0.2">
      <c r="A2281" s="329"/>
      <c r="B2281" s="29" t="s">
        <v>195</v>
      </c>
      <c r="C2281" s="58">
        <f t="shared" si="329"/>
        <v>78651</v>
      </c>
      <c r="D2281" s="87">
        <v>0</v>
      </c>
      <c r="E2281" s="58">
        <f>920+20000-20000</f>
        <v>920</v>
      </c>
      <c r="F2281" s="87">
        <v>39325</v>
      </c>
      <c r="G2281" s="87">
        <f>38406-20000+20000</f>
        <v>38406</v>
      </c>
      <c r="H2281" s="87">
        <v>0</v>
      </c>
      <c r="I2281" s="87">
        <v>0</v>
      </c>
      <c r="J2281" s="409"/>
      <c r="K2281" s="12"/>
      <c r="L2281" s="12"/>
      <c r="M2281" s="12"/>
    </row>
    <row r="2282" spans="1:13" x14ac:dyDescent="0.2">
      <c r="A2282" s="640" t="s">
        <v>266</v>
      </c>
      <c r="B2282" s="641"/>
      <c r="C2282" s="641"/>
      <c r="D2282" s="641"/>
      <c r="E2282" s="641"/>
      <c r="F2282" s="641"/>
      <c r="G2282" s="641"/>
      <c r="H2282" s="641"/>
      <c r="I2282" s="642"/>
    </row>
    <row r="2283" spans="1:13" x14ac:dyDescent="0.2">
      <c r="A2283" s="34" t="s">
        <v>197</v>
      </c>
      <c r="B2283" s="226" t="s">
        <v>194</v>
      </c>
      <c r="C2283" s="58">
        <f t="shared" ref="C2283:C2292" si="331">D2283+E2283+F2283+G2283+H2283+I2283</f>
        <v>234</v>
      </c>
      <c r="D2283" s="72">
        <f>D2285</f>
        <v>234</v>
      </c>
      <c r="E2283" s="72">
        <f>E2285</f>
        <v>0</v>
      </c>
      <c r="F2283" s="72">
        <f t="shared" ref="F2283:I2284" si="332">F2285</f>
        <v>0</v>
      </c>
      <c r="G2283" s="72">
        <f t="shared" si="332"/>
        <v>0</v>
      </c>
      <c r="H2283" s="72">
        <f t="shared" si="332"/>
        <v>0</v>
      </c>
      <c r="I2283" s="72">
        <f t="shared" si="332"/>
        <v>0</v>
      </c>
    </row>
    <row r="2284" spans="1:13" x14ac:dyDescent="0.2">
      <c r="A2284" s="24" t="s">
        <v>222</v>
      </c>
      <c r="B2284" s="227" t="s">
        <v>195</v>
      </c>
      <c r="C2284" s="58">
        <f t="shared" si="331"/>
        <v>234</v>
      </c>
      <c r="D2284" s="72">
        <f>D2286</f>
        <v>234</v>
      </c>
      <c r="E2284" s="72">
        <f>E2286</f>
        <v>0</v>
      </c>
      <c r="F2284" s="72">
        <f t="shared" si="332"/>
        <v>0</v>
      </c>
      <c r="G2284" s="72">
        <f t="shared" si="332"/>
        <v>0</v>
      </c>
      <c r="H2284" s="72">
        <f t="shared" si="332"/>
        <v>0</v>
      </c>
      <c r="I2284" s="72">
        <f t="shared" si="332"/>
        <v>0</v>
      </c>
    </row>
    <row r="2285" spans="1:13" x14ac:dyDescent="0.2">
      <c r="A2285" s="64" t="s">
        <v>247</v>
      </c>
      <c r="B2285" s="27" t="s">
        <v>194</v>
      </c>
      <c r="C2285" s="58">
        <f t="shared" si="331"/>
        <v>234</v>
      </c>
      <c r="D2285" s="58">
        <f t="shared" ref="D2285:I2290" si="333">D2287</f>
        <v>234</v>
      </c>
      <c r="E2285" s="58">
        <f t="shared" si="333"/>
        <v>0</v>
      </c>
      <c r="F2285" s="58">
        <f t="shared" si="333"/>
        <v>0</v>
      </c>
      <c r="G2285" s="58">
        <f t="shared" si="333"/>
        <v>0</v>
      </c>
      <c r="H2285" s="58">
        <f t="shared" si="333"/>
        <v>0</v>
      </c>
      <c r="I2285" s="58">
        <f t="shared" si="333"/>
        <v>0</v>
      </c>
    </row>
    <row r="2286" spans="1:13" x14ac:dyDescent="0.2">
      <c r="A2286" s="24" t="s">
        <v>235</v>
      </c>
      <c r="B2286" s="29" t="s">
        <v>195</v>
      </c>
      <c r="C2286" s="58">
        <f t="shared" si="331"/>
        <v>234</v>
      </c>
      <c r="D2286" s="58">
        <f t="shared" si="333"/>
        <v>234</v>
      </c>
      <c r="E2286" s="58">
        <f t="shared" si="333"/>
        <v>0</v>
      </c>
      <c r="F2286" s="58">
        <f t="shared" si="333"/>
        <v>0</v>
      </c>
      <c r="G2286" s="58">
        <f t="shared" si="333"/>
        <v>0</v>
      </c>
      <c r="H2286" s="58">
        <f t="shared" si="333"/>
        <v>0</v>
      </c>
      <c r="I2286" s="58">
        <f t="shared" si="333"/>
        <v>0</v>
      </c>
    </row>
    <row r="2287" spans="1:13" x14ac:dyDescent="0.2">
      <c r="A2287" s="21" t="s">
        <v>257</v>
      </c>
      <c r="B2287" s="8" t="s">
        <v>194</v>
      </c>
      <c r="C2287" s="58">
        <f t="shared" si="331"/>
        <v>234</v>
      </c>
      <c r="D2287" s="58">
        <f>D2289</f>
        <v>234</v>
      </c>
      <c r="E2287" s="58">
        <f t="shared" si="333"/>
        <v>0</v>
      </c>
      <c r="F2287" s="58">
        <f t="shared" si="333"/>
        <v>0</v>
      </c>
      <c r="G2287" s="58">
        <f t="shared" si="333"/>
        <v>0</v>
      </c>
      <c r="H2287" s="58">
        <f t="shared" si="333"/>
        <v>0</v>
      </c>
      <c r="I2287" s="58">
        <f t="shared" si="333"/>
        <v>0</v>
      </c>
    </row>
    <row r="2288" spans="1:13" x14ac:dyDescent="0.2">
      <c r="A2288" s="18"/>
      <c r="B2288" s="227" t="s">
        <v>195</v>
      </c>
      <c r="C2288" s="58">
        <f t="shared" si="331"/>
        <v>234</v>
      </c>
      <c r="D2288" s="58">
        <f>D2290</f>
        <v>234</v>
      </c>
      <c r="E2288" s="58">
        <f t="shared" si="333"/>
        <v>0</v>
      </c>
      <c r="F2288" s="58">
        <f t="shared" si="333"/>
        <v>0</v>
      </c>
      <c r="G2288" s="58">
        <f t="shared" si="333"/>
        <v>0</v>
      </c>
      <c r="H2288" s="58">
        <f t="shared" si="333"/>
        <v>0</v>
      </c>
      <c r="I2288" s="58">
        <f t="shared" si="333"/>
        <v>0</v>
      </c>
    </row>
    <row r="2289" spans="1:10" s="116" customFormat="1" x14ac:dyDescent="0.2">
      <c r="A2289" s="53" t="s">
        <v>237</v>
      </c>
      <c r="B2289" s="176" t="s">
        <v>194</v>
      </c>
      <c r="C2289" s="165">
        <f t="shared" si="331"/>
        <v>234</v>
      </c>
      <c r="D2289" s="165">
        <f>D2291</f>
        <v>234</v>
      </c>
      <c r="E2289" s="165">
        <f t="shared" si="333"/>
        <v>0</v>
      </c>
      <c r="F2289" s="165">
        <f t="shared" si="333"/>
        <v>0</v>
      </c>
      <c r="G2289" s="165">
        <f t="shared" si="333"/>
        <v>0</v>
      </c>
      <c r="H2289" s="165">
        <f t="shared" si="333"/>
        <v>0</v>
      </c>
      <c r="I2289" s="165">
        <f t="shared" si="333"/>
        <v>0</v>
      </c>
    </row>
    <row r="2290" spans="1:10" s="116" customFormat="1" x14ac:dyDescent="0.2">
      <c r="A2290" s="173"/>
      <c r="B2290" s="177" t="s">
        <v>195</v>
      </c>
      <c r="C2290" s="165">
        <f t="shared" si="331"/>
        <v>234</v>
      </c>
      <c r="D2290" s="165">
        <f>D2292</f>
        <v>234</v>
      </c>
      <c r="E2290" s="165">
        <f t="shared" si="333"/>
        <v>0</v>
      </c>
      <c r="F2290" s="165">
        <f t="shared" si="333"/>
        <v>0</v>
      </c>
      <c r="G2290" s="165">
        <f t="shared" si="333"/>
        <v>0</v>
      </c>
      <c r="H2290" s="165">
        <f t="shared" si="333"/>
        <v>0</v>
      </c>
      <c r="I2290" s="165">
        <f t="shared" si="333"/>
        <v>0</v>
      </c>
    </row>
    <row r="2291" spans="1:10" s="22" customFormat="1" ht="38.25" x14ac:dyDescent="0.2">
      <c r="A2291" s="77" t="s">
        <v>540</v>
      </c>
      <c r="B2291" s="62" t="s">
        <v>194</v>
      </c>
      <c r="C2291" s="72">
        <f t="shared" si="331"/>
        <v>234</v>
      </c>
      <c r="D2291" s="72">
        <f>D2292</f>
        <v>234</v>
      </c>
      <c r="E2291" s="72">
        <v>0</v>
      </c>
      <c r="F2291" s="72">
        <v>0</v>
      </c>
      <c r="G2291" s="72">
        <v>0</v>
      </c>
      <c r="H2291" s="72">
        <v>0</v>
      </c>
      <c r="I2291" s="72">
        <v>0</v>
      </c>
      <c r="J2291" s="395" t="s">
        <v>518</v>
      </c>
    </row>
    <row r="2292" spans="1:10" s="22" customFormat="1" x14ac:dyDescent="0.2">
      <c r="A2292" s="80"/>
      <c r="B2292" s="60" t="s">
        <v>195</v>
      </c>
      <c r="C2292" s="72">
        <f t="shared" si="331"/>
        <v>234</v>
      </c>
      <c r="D2292" s="72">
        <v>234</v>
      </c>
      <c r="E2292" s="72">
        <v>0</v>
      </c>
      <c r="F2292" s="72">
        <v>0</v>
      </c>
      <c r="G2292" s="72">
        <v>0</v>
      </c>
      <c r="H2292" s="72">
        <v>0</v>
      </c>
      <c r="I2292" s="72">
        <v>0</v>
      </c>
    </row>
    <row r="2293" spans="1:10" x14ac:dyDescent="0.2">
      <c r="A2293" s="655" t="s">
        <v>214</v>
      </c>
      <c r="B2293" s="656"/>
      <c r="C2293" s="657"/>
      <c r="D2293" s="656"/>
      <c r="E2293" s="656"/>
      <c r="F2293" s="656"/>
      <c r="G2293" s="656"/>
      <c r="H2293" s="656"/>
      <c r="I2293" s="658"/>
    </row>
    <row r="2294" spans="1:10" x14ac:dyDescent="0.2">
      <c r="A2294" s="659" t="s">
        <v>197</v>
      </c>
      <c r="B2294" s="660"/>
      <c r="C2294" s="661"/>
      <c r="D2294" s="661"/>
      <c r="E2294" s="661"/>
      <c r="F2294" s="661"/>
      <c r="G2294" s="661"/>
      <c r="H2294" s="661"/>
      <c r="I2294" s="662"/>
    </row>
    <row r="2295" spans="1:10" x14ac:dyDescent="0.2">
      <c r="A2295" s="65" t="s">
        <v>204</v>
      </c>
      <c r="B2295" s="60" t="s">
        <v>194</v>
      </c>
      <c r="C2295" s="58">
        <f t="shared" ref="C2295:C2316" si="334">D2295+E2295+F2295+G2295+H2295+I2295</f>
        <v>527289.85</v>
      </c>
      <c r="D2295" s="72">
        <f>D2297+D2307</f>
        <v>518506.39599999995</v>
      </c>
      <c r="E2295" s="72">
        <f t="shared" ref="E2295:I2296" si="335">E2297+E2307</f>
        <v>6952.14</v>
      </c>
      <c r="F2295" s="72">
        <f t="shared" si="335"/>
        <v>241.5</v>
      </c>
      <c r="G2295" s="72">
        <f t="shared" si="335"/>
        <v>0</v>
      </c>
      <c r="H2295" s="72">
        <f t="shared" si="335"/>
        <v>0</v>
      </c>
      <c r="I2295" s="72">
        <f t="shared" si="335"/>
        <v>1589.8140000000001</v>
      </c>
    </row>
    <row r="2296" spans="1:10" ht="13.5" thickBot="1" x14ac:dyDescent="0.25">
      <c r="A2296" s="67"/>
      <c r="B2296" s="74" t="s">
        <v>195</v>
      </c>
      <c r="C2296" s="58">
        <f t="shared" si="334"/>
        <v>527289.85</v>
      </c>
      <c r="D2296" s="72">
        <f>D2298+D2308</f>
        <v>518506.39599999995</v>
      </c>
      <c r="E2296" s="72">
        <f t="shared" si="335"/>
        <v>6952.14</v>
      </c>
      <c r="F2296" s="72">
        <f t="shared" si="335"/>
        <v>241.5</v>
      </c>
      <c r="G2296" s="72">
        <f t="shared" si="335"/>
        <v>0</v>
      </c>
      <c r="H2296" s="72">
        <f t="shared" si="335"/>
        <v>0</v>
      </c>
      <c r="I2296" s="72">
        <f t="shared" si="335"/>
        <v>1589.8140000000001</v>
      </c>
    </row>
    <row r="2297" spans="1:10" x14ac:dyDescent="0.2">
      <c r="A2297" s="81" t="s">
        <v>210</v>
      </c>
      <c r="B2297" s="75" t="s">
        <v>194</v>
      </c>
      <c r="C2297" s="58">
        <f t="shared" si="334"/>
        <v>512959.17199999996</v>
      </c>
      <c r="D2297" s="92">
        <f>D2299</f>
        <v>511939.42799999996</v>
      </c>
      <c r="E2297" s="92">
        <f t="shared" ref="E2297:I2298" si="336">E2299</f>
        <v>999.17000000000007</v>
      </c>
      <c r="F2297" s="92">
        <f t="shared" si="336"/>
        <v>0</v>
      </c>
      <c r="G2297" s="92">
        <f t="shared" si="336"/>
        <v>0</v>
      </c>
      <c r="H2297" s="92">
        <f t="shared" si="336"/>
        <v>0</v>
      </c>
      <c r="I2297" s="92">
        <f t="shared" si="336"/>
        <v>20.573999999999995</v>
      </c>
    </row>
    <row r="2298" spans="1:10" x14ac:dyDescent="0.2">
      <c r="A2298" s="69" t="s">
        <v>201</v>
      </c>
      <c r="B2298" s="76" t="s">
        <v>195</v>
      </c>
      <c r="C2298" s="58">
        <f t="shared" si="334"/>
        <v>512959.17199999996</v>
      </c>
      <c r="D2298" s="92">
        <f>D2300</f>
        <v>511939.42799999996</v>
      </c>
      <c r="E2298" s="92">
        <f t="shared" si="336"/>
        <v>999.17000000000007</v>
      </c>
      <c r="F2298" s="92">
        <f t="shared" si="336"/>
        <v>0</v>
      </c>
      <c r="G2298" s="92">
        <f t="shared" si="336"/>
        <v>0</v>
      </c>
      <c r="H2298" s="92">
        <f t="shared" si="336"/>
        <v>0</v>
      </c>
      <c r="I2298" s="92">
        <f t="shared" si="336"/>
        <v>20.573999999999995</v>
      </c>
    </row>
    <row r="2299" spans="1:10" x14ac:dyDescent="0.2">
      <c r="A2299" s="21" t="s">
        <v>257</v>
      </c>
      <c r="B2299" s="8" t="s">
        <v>194</v>
      </c>
      <c r="C2299" s="58">
        <f t="shared" si="334"/>
        <v>512959.17199999996</v>
      </c>
      <c r="D2299" s="92">
        <f>D2301+D2305</f>
        <v>511939.42799999996</v>
      </c>
      <c r="E2299" s="92">
        <f t="shared" ref="E2299:I2300" si="337">E2301+E2305</f>
        <v>999.17000000000007</v>
      </c>
      <c r="F2299" s="92">
        <f t="shared" si="337"/>
        <v>0</v>
      </c>
      <c r="G2299" s="92">
        <f t="shared" si="337"/>
        <v>0</v>
      </c>
      <c r="H2299" s="92">
        <f t="shared" si="337"/>
        <v>0</v>
      </c>
      <c r="I2299" s="92">
        <f t="shared" si="337"/>
        <v>20.573999999999995</v>
      </c>
    </row>
    <row r="2300" spans="1:10" x14ac:dyDescent="0.2">
      <c r="A2300" s="18"/>
      <c r="B2300" s="227" t="s">
        <v>195</v>
      </c>
      <c r="C2300" s="58">
        <f t="shared" si="334"/>
        <v>512959.17199999996</v>
      </c>
      <c r="D2300" s="92">
        <f>D2302+D2306</f>
        <v>511939.42799999996</v>
      </c>
      <c r="E2300" s="92">
        <f t="shared" si="337"/>
        <v>999.17000000000007</v>
      </c>
      <c r="F2300" s="92">
        <f t="shared" si="337"/>
        <v>0</v>
      </c>
      <c r="G2300" s="92">
        <f t="shared" si="337"/>
        <v>0</v>
      </c>
      <c r="H2300" s="92">
        <f t="shared" si="337"/>
        <v>0</v>
      </c>
      <c r="I2300" s="92">
        <f t="shared" si="337"/>
        <v>20.573999999999995</v>
      </c>
    </row>
    <row r="2301" spans="1:10" x14ac:dyDescent="0.2">
      <c r="A2301" s="73" t="s">
        <v>230</v>
      </c>
      <c r="B2301" s="62" t="s">
        <v>194</v>
      </c>
      <c r="C2301" s="58">
        <f t="shared" si="334"/>
        <v>417.17</v>
      </c>
      <c r="D2301" s="72">
        <f>D2303</f>
        <v>7</v>
      </c>
      <c r="E2301" s="72">
        <f t="shared" ref="E2301:I2302" si="338">E2303</f>
        <v>404.17</v>
      </c>
      <c r="F2301" s="72">
        <f t="shared" si="338"/>
        <v>0</v>
      </c>
      <c r="G2301" s="72">
        <f t="shared" si="338"/>
        <v>0</v>
      </c>
      <c r="H2301" s="72">
        <f t="shared" si="338"/>
        <v>0</v>
      </c>
      <c r="I2301" s="72">
        <f t="shared" si="338"/>
        <v>6</v>
      </c>
    </row>
    <row r="2302" spans="1:10" x14ac:dyDescent="0.2">
      <c r="A2302" s="14"/>
      <c r="B2302" s="61" t="s">
        <v>195</v>
      </c>
      <c r="C2302" s="58">
        <f t="shared" si="334"/>
        <v>417.17</v>
      </c>
      <c r="D2302" s="72">
        <f>D2304</f>
        <v>7</v>
      </c>
      <c r="E2302" s="72">
        <f t="shared" si="338"/>
        <v>404.17</v>
      </c>
      <c r="F2302" s="72">
        <f t="shared" si="338"/>
        <v>0</v>
      </c>
      <c r="G2302" s="72">
        <f t="shared" si="338"/>
        <v>0</v>
      </c>
      <c r="H2302" s="72">
        <f t="shared" si="338"/>
        <v>0</v>
      </c>
      <c r="I2302" s="72">
        <f t="shared" si="338"/>
        <v>6</v>
      </c>
    </row>
    <row r="2303" spans="1:10" x14ac:dyDescent="0.2">
      <c r="A2303" s="21" t="s">
        <v>238</v>
      </c>
      <c r="B2303" s="60" t="s">
        <v>194</v>
      </c>
      <c r="C2303" s="58">
        <f t="shared" si="334"/>
        <v>417.17</v>
      </c>
      <c r="D2303" s="72">
        <f>D2493+D2566</f>
        <v>7</v>
      </c>
      <c r="E2303" s="72">
        <f>E2592+E2493</f>
        <v>404.17</v>
      </c>
      <c r="F2303" s="72">
        <f t="shared" ref="F2303:I2304" si="339">F2493+F2566</f>
        <v>0</v>
      </c>
      <c r="G2303" s="72">
        <f t="shared" si="339"/>
        <v>0</v>
      </c>
      <c r="H2303" s="72">
        <f t="shared" si="339"/>
        <v>0</v>
      </c>
      <c r="I2303" s="72">
        <f t="shared" si="339"/>
        <v>6</v>
      </c>
    </row>
    <row r="2304" spans="1:10" x14ac:dyDescent="0.2">
      <c r="A2304" s="18"/>
      <c r="B2304" s="61" t="s">
        <v>195</v>
      </c>
      <c r="C2304" s="58">
        <f t="shared" si="334"/>
        <v>417.17</v>
      </c>
      <c r="D2304" s="72">
        <f>D2494+D2567</f>
        <v>7</v>
      </c>
      <c r="E2304" s="72">
        <f>E2593+E2494</f>
        <v>404.17</v>
      </c>
      <c r="F2304" s="72">
        <f t="shared" si="339"/>
        <v>0</v>
      </c>
      <c r="G2304" s="72">
        <f t="shared" si="339"/>
        <v>0</v>
      </c>
      <c r="H2304" s="72">
        <f t="shared" si="339"/>
        <v>0</v>
      </c>
      <c r="I2304" s="72">
        <f t="shared" si="339"/>
        <v>6</v>
      </c>
    </row>
    <row r="2305" spans="1:9" x14ac:dyDescent="0.2">
      <c r="A2305" s="37" t="s">
        <v>237</v>
      </c>
      <c r="B2305" s="60" t="s">
        <v>194</v>
      </c>
      <c r="C2305" s="58">
        <f t="shared" si="334"/>
        <v>512542.00199999998</v>
      </c>
      <c r="D2305" s="72">
        <f t="shared" ref="D2305:I2306" si="340">D2324+D2513+D2577</f>
        <v>511932.42799999996</v>
      </c>
      <c r="E2305" s="72">
        <f t="shared" si="340"/>
        <v>595</v>
      </c>
      <c r="F2305" s="72">
        <f t="shared" si="340"/>
        <v>0</v>
      </c>
      <c r="G2305" s="72">
        <f t="shared" si="340"/>
        <v>0</v>
      </c>
      <c r="H2305" s="72">
        <f t="shared" si="340"/>
        <v>0</v>
      </c>
      <c r="I2305" s="72">
        <f t="shared" si="340"/>
        <v>14.573999999999995</v>
      </c>
    </row>
    <row r="2306" spans="1:9" x14ac:dyDescent="0.2">
      <c r="A2306" s="18"/>
      <c r="B2306" s="61" t="s">
        <v>195</v>
      </c>
      <c r="C2306" s="58">
        <f t="shared" si="334"/>
        <v>512542.00199999998</v>
      </c>
      <c r="D2306" s="72">
        <f t="shared" si="340"/>
        <v>511932.42799999996</v>
      </c>
      <c r="E2306" s="72">
        <f t="shared" si="340"/>
        <v>595</v>
      </c>
      <c r="F2306" s="72">
        <f t="shared" si="340"/>
        <v>0</v>
      </c>
      <c r="G2306" s="72">
        <f t="shared" si="340"/>
        <v>0</v>
      </c>
      <c r="H2306" s="72">
        <f t="shared" si="340"/>
        <v>0</v>
      </c>
      <c r="I2306" s="72">
        <f t="shared" si="340"/>
        <v>14.573999999999995</v>
      </c>
    </row>
    <row r="2307" spans="1:9" x14ac:dyDescent="0.2">
      <c r="A2307" s="53" t="s">
        <v>209</v>
      </c>
      <c r="B2307" s="60" t="s">
        <v>194</v>
      </c>
      <c r="C2307" s="58">
        <f t="shared" si="334"/>
        <v>14330.678</v>
      </c>
      <c r="D2307" s="72">
        <f>D2309</f>
        <v>6566.9679999999998</v>
      </c>
      <c r="E2307" s="72">
        <f t="shared" ref="E2307:I2308" si="341">E2309</f>
        <v>5952.97</v>
      </c>
      <c r="F2307" s="72">
        <f t="shared" si="341"/>
        <v>241.5</v>
      </c>
      <c r="G2307" s="72">
        <f t="shared" si="341"/>
        <v>0</v>
      </c>
      <c r="H2307" s="72">
        <f t="shared" si="341"/>
        <v>0</v>
      </c>
      <c r="I2307" s="72">
        <f t="shared" si="341"/>
        <v>1569.24</v>
      </c>
    </row>
    <row r="2308" spans="1:9" x14ac:dyDescent="0.2">
      <c r="A2308" s="14" t="s">
        <v>225</v>
      </c>
      <c r="B2308" s="61" t="s">
        <v>195</v>
      </c>
      <c r="C2308" s="58">
        <f t="shared" si="334"/>
        <v>14330.678</v>
      </c>
      <c r="D2308" s="72">
        <f>D2310</f>
        <v>6566.9679999999998</v>
      </c>
      <c r="E2308" s="72">
        <f t="shared" si="341"/>
        <v>5952.97</v>
      </c>
      <c r="F2308" s="72">
        <f t="shared" si="341"/>
        <v>241.5</v>
      </c>
      <c r="G2308" s="72">
        <f t="shared" si="341"/>
        <v>0</v>
      </c>
      <c r="H2308" s="72">
        <f t="shared" si="341"/>
        <v>0</v>
      </c>
      <c r="I2308" s="72">
        <f t="shared" si="341"/>
        <v>1569.24</v>
      </c>
    </row>
    <row r="2309" spans="1:9" x14ac:dyDescent="0.2">
      <c r="A2309" s="21" t="s">
        <v>257</v>
      </c>
      <c r="B2309" s="8" t="s">
        <v>194</v>
      </c>
      <c r="C2309" s="58">
        <f t="shared" si="334"/>
        <v>14330.678</v>
      </c>
      <c r="D2309" s="72">
        <f>D2311+D2315</f>
        <v>6566.9679999999998</v>
      </c>
      <c r="E2309" s="72">
        <f t="shared" ref="E2309:I2310" si="342">E2311+E2315</f>
        <v>5952.97</v>
      </c>
      <c r="F2309" s="72">
        <f t="shared" si="342"/>
        <v>241.5</v>
      </c>
      <c r="G2309" s="72">
        <f t="shared" si="342"/>
        <v>0</v>
      </c>
      <c r="H2309" s="72">
        <f t="shared" si="342"/>
        <v>0</v>
      </c>
      <c r="I2309" s="72">
        <f t="shared" si="342"/>
        <v>1569.24</v>
      </c>
    </row>
    <row r="2310" spans="1:9" x14ac:dyDescent="0.2">
      <c r="A2310" s="18"/>
      <c r="B2310" s="227" t="s">
        <v>195</v>
      </c>
      <c r="C2310" s="58">
        <f t="shared" si="334"/>
        <v>14330.678</v>
      </c>
      <c r="D2310" s="72">
        <f>D2312+D2316</f>
        <v>6566.9679999999998</v>
      </c>
      <c r="E2310" s="72">
        <f t="shared" si="342"/>
        <v>5952.97</v>
      </c>
      <c r="F2310" s="72">
        <f t="shared" si="342"/>
        <v>241.5</v>
      </c>
      <c r="G2310" s="72">
        <f t="shared" si="342"/>
        <v>0</v>
      </c>
      <c r="H2310" s="72">
        <f t="shared" si="342"/>
        <v>0</v>
      </c>
      <c r="I2310" s="72">
        <f t="shared" si="342"/>
        <v>1569.24</v>
      </c>
    </row>
    <row r="2311" spans="1:9" x14ac:dyDescent="0.2">
      <c r="A2311" s="73" t="s">
        <v>230</v>
      </c>
      <c r="B2311" s="62" t="s">
        <v>194</v>
      </c>
      <c r="C2311" s="58">
        <f t="shared" si="334"/>
        <v>4041.2400000000002</v>
      </c>
      <c r="D2311" s="72">
        <f>D2313</f>
        <v>292.76</v>
      </c>
      <c r="E2311" s="72">
        <f t="shared" ref="E2311:I2312" si="343">E2313</f>
        <v>2672</v>
      </c>
      <c r="F2311" s="72">
        <f t="shared" si="343"/>
        <v>241.5</v>
      </c>
      <c r="G2311" s="72">
        <f t="shared" si="343"/>
        <v>0</v>
      </c>
      <c r="H2311" s="72">
        <f t="shared" si="343"/>
        <v>0</v>
      </c>
      <c r="I2311" s="72">
        <f t="shared" si="343"/>
        <v>834.98</v>
      </c>
    </row>
    <row r="2312" spans="1:9" x14ac:dyDescent="0.2">
      <c r="A2312" s="14"/>
      <c r="B2312" s="61" t="s">
        <v>195</v>
      </c>
      <c r="C2312" s="58">
        <f t="shared" si="334"/>
        <v>4041.2400000000002</v>
      </c>
      <c r="D2312" s="72">
        <f>D2314</f>
        <v>292.76</v>
      </c>
      <c r="E2312" s="72">
        <f t="shared" si="343"/>
        <v>2672</v>
      </c>
      <c r="F2312" s="72">
        <f t="shared" si="343"/>
        <v>241.5</v>
      </c>
      <c r="G2312" s="72">
        <f t="shared" si="343"/>
        <v>0</v>
      </c>
      <c r="H2312" s="72">
        <f t="shared" si="343"/>
        <v>0</v>
      </c>
      <c r="I2312" s="72">
        <f t="shared" si="343"/>
        <v>834.98</v>
      </c>
    </row>
    <row r="2313" spans="1:9" x14ac:dyDescent="0.2">
      <c r="A2313" s="21" t="s">
        <v>238</v>
      </c>
      <c r="B2313" s="62" t="s">
        <v>194</v>
      </c>
      <c r="C2313" s="58">
        <f t="shared" si="334"/>
        <v>4041.2400000000002</v>
      </c>
      <c r="D2313" s="72">
        <f t="shared" ref="D2313:I2314" si="344">D2529+D2341+D2432</f>
        <v>292.76</v>
      </c>
      <c r="E2313" s="72">
        <f t="shared" si="344"/>
        <v>2672</v>
      </c>
      <c r="F2313" s="72">
        <f t="shared" si="344"/>
        <v>241.5</v>
      </c>
      <c r="G2313" s="72">
        <f t="shared" si="344"/>
        <v>0</v>
      </c>
      <c r="H2313" s="72">
        <f t="shared" si="344"/>
        <v>0</v>
      </c>
      <c r="I2313" s="72">
        <f t="shared" si="344"/>
        <v>834.98</v>
      </c>
    </row>
    <row r="2314" spans="1:9" x14ac:dyDescent="0.2">
      <c r="A2314" s="18"/>
      <c r="B2314" s="61" t="s">
        <v>195</v>
      </c>
      <c r="C2314" s="58">
        <f t="shared" si="334"/>
        <v>4041.2400000000002</v>
      </c>
      <c r="D2314" s="72">
        <f t="shared" si="344"/>
        <v>292.76</v>
      </c>
      <c r="E2314" s="72">
        <f t="shared" si="344"/>
        <v>2672</v>
      </c>
      <c r="F2314" s="72">
        <f t="shared" si="344"/>
        <v>241.5</v>
      </c>
      <c r="G2314" s="72">
        <f t="shared" si="344"/>
        <v>0</v>
      </c>
      <c r="H2314" s="72">
        <f t="shared" si="344"/>
        <v>0</v>
      </c>
      <c r="I2314" s="72">
        <f t="shared" si="344"/>
        <v>834.98</v>
      </c>
    </row>
    <row r="2315" spans="1:9" x14ac:dyDescent="0.2">
      <c r="A2315" s="37" t="s">
        <v>237</v>
      </c>
      <c r="B2315" s="60" t="s">
        <v>194</v>
      </c>
      <c r="C2315" s="58">
        <f t="shared" si="334"/>
        <v>10289.438</v>
      </c>
      <c r="D2315" s="72">
        <f t="shared" ref="D2315:I2316" si="345">D2377+D2547+D2462</f>
        <v>6274.2079999999996</v>
      </c>
      <c r="E2315" s="72">
        <f t="shared" si="345"/>
        <v>3280.9700000000003</v>
      </c>
      <c r="F2315" s="72">
        <f t="shared" si="345"/>
        <v>0</v>
      </c>
      <c r="G2315" s="72">
        <f t="shared" si="345"/>
        <v>0</v>
      </c>
      <c r="H2315" s="72">
        <f t="shared" si="345"/>
        <v>0</v>
      </c>
      <c r="I2315" s="72">
        <f t="shared" si="345"/>
        <v>734.26</v>
      </c>
    </row>
    <row r="2316" spans="1:9" x14ac:dyDescent="0.2">
      <c r="A2316" s="18"/>
      <c r="B2316" s="61" t="s">
        <v>195</v>
      </c>
      <c r="C2316" s="58">
        <f t="shared" si="334"/>
        <v>10289.438</v>
      </c>
      <c r="D2316" s="72">
        <f t="shared" si="345"/>
        <v>6274.2079999999996</v>
      </c>
      <c r="E2316" s="72">
        <f t="shared" si="345"/>
        <v>3280.9700000000003</v>
      </c>
      <c r="F2316" s="72">
        <f t="shared" si="345"/>
        <v>0</v>
      </c>
      <c r="G2316" s="72">
        <f t="shared" si="345"/>
        <v>0</v>
      </c>
      <c r="H2316" s="72">
        <f t="shared" si="345"/>
        <v>0</v>
      </c>
      <c r="I2316" s="72">
        <f t="shared" si="345"/>
        <v>734.26</v>
      </c>
    </row>
    <row r="2317" spans="1:9" x14ac:dyDescent="0.2">
      <c r="A2317" s="639" t="s">
        <v>260</v>
      </c>
      <c r="B2317" s="637"/>
      <c r="C2317" s="637"/>
      <c r="D2317" s="637"/>
      <c r="E2317" s="637"/>
      <c r="F2317" s="637"/>
      <c r="G2317" s="637"/>
      <c r="H2317" s="637"/>
      <c r="I2317" s="638"/>
    </row>
    <row r="2318" spans="1:9" x14ac:dyDescent="0.2">
      <c r="A2318" s="64" t="s">
        <v>197</v>
      </c>
      <c r="B2318" s="60" t="s">
        <v>194</v>
      </c>
      <c r="C2318" s="58">
        <f t="shared" ref="C2318:C2331" si="346">D2318+E2318+F2318+G2318+H2318+I2318</f>
        <v>511891.00199999998</v>
      </c>
      <c r="D2318" s="72">
        <f t="shared" ref="D2318:I2323" si="347">D2320</f>
        <v>511881.42799999996</v>
      </c>
      <c r="E2318" s="72">
        <f t="shared" si="347"/>
        <v>0</v>
      </c>
      <c r="F2318" s="72">
        <f t="shared" si="347"/>
        <v>0</v>
      </c>
      <c r="G2318" s="72">
        <f t="shared" si="347"/>
        <v>0</v>
      </c>
      <c r="H2318" s="72">
        <f t="shared" si="347"/>
        <v>0</v>
      </c>
      <c r="I2318" s="72">
        <f t="shared" si="347"/>
        <v>9.5739999999999945</v>
      </c>
    </row>
    <row r="2319" spans="1:9" x14ac:dyDescent="0.2">
      <c r="A2319" s="69" t="s">
        <v>222</v>
      </c>
      <c r="B2319" s="61" t="s">
        <v>195</v>
      </c>
      <c r="C2319" s="58">
        <f t="shared" si="346"/>
        <v>511891.00199999998</v>
      </c>
      <c r="D2319" s="72">
        <f t="shared" si="347"/>
        <v>511881.42799999996</v>
      </c>
      <c r="E2319" s="72">
        <f t="shared" si="347"/>
        <v>0</v>
      </c>
      <c r="F2319" s="72">
        <f t="shared" si="347"/>
        <v>0</v>
      </c>
      <c r="G2319" s="72">
        <f t="shared" si="347"/>
        <v>0</v>
      </c>
      <c r="H2319" s="72">
        <f t="shared" si="347"/>
        <v>0</v>
      </c>
      <c r="I2319" s="72">
        <f t="shared" si="347"/>
        <v>9.5739999999999945</v>
      </c>
    </row>
    <row r="2320" spans="1:9" x14ac:dyDescent="0.2">
      <c r="A2320" s="81" t="s">
        <v>210</v>
      </c>
      <c r="B2320" s="62" t="s">
        <v>194</v>
      </c>
      <c r="C2320" s="58">
        <f t="shared" si="346"/>
        <v>511891.00199999998</v>
      </c>
      <c r="D2320" s="72">
        <f t="shared" si="347"/>
        <v>511881.42799999996</v>
      </c>
      <c r="E2320" s="72">
        <f t="shared" si="347"/>
        <v>0</v>
      </c>
      <c r="F2320" s="72">
        <f t="shared" si="347"/>
        <v>0</v>
      </c>
      <c r="G2320" s="72">
        <f t="shared" si="347"/>
        <v>0</v>
      </c>
      <c r="H2320" s="72">
        <f t="shared" si="347"/>
        <v>0</v>
      </c>
      <c r="I2320" s="72">
        <f t="shared" si="347"/>
        <v>9.5739999999999945</v>
      </c>
    </row>
    <row r="2321" spans="1:10" x14ac:dyDescent="0.2">
      <c r="A2321" s="69" t="s">
        <v>201</v>
      </c>
      <c r="B2321" s="61" t="s">
        <v>195</v>
      </c>
      <c r="C2321" s="58">
        <f t="shared" si="346"/>
        <v>511891.00199999998</v>
      </c>
      <c r="D2321" s="72">
        <f t="shared" si="347"/>
        <v>511881.42799999996</v>
      </c>
      <c r="E2321" s="72">
        <f t="shared" si="347"/>
        <v>0</v>
      </c>
      <c r="F2321" s="72">
        <f t="shared" si="347"/>
        <v>0</v>
      </c>
      <c r="G2321" s="72">
        <f t="shared" si="347"/>
        <v>0</v>
      </c>
      <c r="H2321" s="72">
        <f t="shared" si="347"/>
        <v>0</v>
      </c>
      <c r="I2321" s="72">
        <f t="shared" si="347"/>
        <v>9.5739999999999945</v>
      </c>
    </row>
    <row r="2322" spans="1:10" x14ac:dyDescent="0.2">
      <c r="A2322" s="21" t="s">
        <v>257</v>
      </c>
      <c r="B2322" s="8" t="s">
        <v>194</v>
      </c>
      <c r="C2322" s="58">
        <f t="shared" si="346"/>
        <v>511891.00199999998</v>
      </c>
      <c r="D2322" s="72">
        <f>D2324</f>
        <v>511881.42799999996</v>
      </c>
      <c r="E2322" s="72">
        <f t="shared" si="347"/>
        <v>0</v>
      </c>
      <c r="F2322" s="72">
        <f t="shared" si="347"/>
        <v>0</v>
      </c>
      <c r="G2322" s="72">
        <f t="shared" si="347"/>
        <v>0</v>
      </c>
      <c r="H2322" s="72">
        <f t="shared" si="347"/>
        <v>0</v>
      </c>
      <c r="I2322" s="72">
        <f t="shared" si="347"/>
        <v>9.5739999999999945</v>
      </c>
    </row>
    <row r="2323" spans="1:10" x14ac:dyDescent="0.2">
      <c r="A2323" s="18"/>
      <c r="B2323" s="227" t="s">
        <v>195</v>
      </c>
      <c r="C2323" s="58">
        <f t="shared" si="346"/>
        <v>511891.00199999998</v>
      </c>
      <c r="D2323" s="72">
        <f>D2325</f>
        <v>511881.42799999996</v>
      </c>
      <c r="E2323" s="72">
        <f t="shared" si="347"/>
        <v>0</v>
      </c>
      <c r="F2323" s="72">
        <f t="shared" si="347"/>
        <v>0</v>
      </c>
      <c r="G2323" s="72">
        <f t="shared" si="347"/>
        <v>0</v>
      </c>
      <c r="H2323" s="72">
        <f t="shared" si="347"/>
        <v>0</v>
      </c>
      <c r="I2323" s="72">
        <f t="shared" si="347"/>
        <v>9.5739999999999945</v>
      </c>
    </row>
    <row r="2324" spans="1:10" s="116" customFormat="1" x14ac:dyDescent="0.2">
      <c r="A2324" s="53" t="s">
        <v>237</v>
      </c>
      <c r="B2324" s="176" t="s">
        <v>194</v>
      </c>
      <c r="C2324" s="165">
        <f t="shared" si="346"/>
        <v>511891.00199999998</v>
      </c>
      <c r="D2324" s="165">
        <f t="shared" ref="D2324:I2325" si="348">D2326+D2328+D2330</f>
        <v>511881.42799999996</v>
      </c>
      <c r="E2324" s="165">
        <f t="shared" si="348"/>
        <v>0</v>
      </c>
      <c r="F2324" s="165">
        <f t="shared" si="348"/>
        <v>0</v>
      </c>
      <c r="G2324" s="165">
        <f t="shared" si="348"/>
        <v>0</v>
      </c>
      <c r="H2324" s="165">
        <f t="shared" si="348"/>
        <v>0</v>
      </c>
      <c r="I2324" s="165">
        <f t="shared" si="348"/>
        <v>9.5739999999999945</v>
      </c>
    </row>
    <row r="2325" spans="1:10" s="116" customFormat="1" x14ac:dyDescent="0.2">
      <c r="A2325" s="173"/>
      <c r="B2325" s="177" t="s">
        <v>195</v>
      </c>
      <c r="C2325" s="165">
        <f>D2325+E2325+F2325+G2325+H2325+I2325</f>
        <v>511891.00199999998</v>
      </c>
      <c r="D2325" s="165">
        <f t="shared" si="348"/>
        <v>511881.42799999996</v>
      </c>
      <c r="E2325" s="165">
        <f t="shared" si="348"/>
        <v>0</v>
      </c>
      <c r="F2325" s="165">
        <f t="shared" si="348"/>
        <v>0</v>
      </c>
      <c r="G2325" s="165">
        <f t="shared" si="348"/>
        <v>0</v>
      </c>
      <c r="H2325" s="165">
        <f t="shared" si="348"/>
        <v>0</v>
      </c>
      <c r="I2325" s="165">
        <f t="shared" si="348"/>
        <v>9.5739999999999945</v>
      </c>
    </row>
    <row r="2326" spans="1:10" s="399" customFormat="1" ht="25.5" x14ac:dyDescent="0.2">
      <c r="A2326" s="396" t="s">
        <v>301</v>
      </c>
      <c r="B2326" s="397" t="s">
        <v>194</v>
      </c>
      <c r="C2326" s="398">
        <f t="shared" si="346"/>
        <v>511735</v>
      </c>
      <c r="D2326" s="337">
        <v>511735</v>
      </c>
      <c r="E2326" s="398">
        <v>0</v>
      </c>
      <c r="F2326" s="398">
        <v>0</v>
      </c>
      <c r="G2326" s="398">
        <v>0</v>
      </c>
      <c r="H2326" s="398">
        <v>0</v>
      </c>
      <c r="I2326" s="398">
        <f>I2327</f>
        <v>0</v>
      </c>
    </row>
    <row r="2327" spans="1:10" s="127" customFormat="1" x14ac:dyDescent="0.2">
      <c r="A2327" s="148"/>
      <c r="B2327" s="149" t="s">
        <v>195</v>
      </c>
      <c r="C2327" s="98">
        <f t="shared" si="346"/>
        <v>511735</v>
      </c>
      <c r="D2327" s="337">
        <v>511735</v>
      </c>
      <c r="E2327" s="337">
        <v>0</v>
      </c>
      <c r="F2327" s="98">
        <v>0</v>
      </c>
      <c r="G2327" s="98">
        <v>0</v>
      </c>
      <c r="H2327" s="98">
        <v>0</v>
      </c>
      <c r="I2327" s="98">
        <v>0</v>
      </c>
    </row>
    <row r="2328" spans="1:10" s="403" customFormat="1" ht="25.5" x14ac:dyDescent="0.2">
      <c r="A2328" s="400" t="s">
        <v>367</v>
      </c>
      <c r="B2328" s="401" t="s">
        <v>194</v>
      </c>
      <c r="C2328" s="402">
        <f t="shared" si="346"/>
        <v>128</v>
      </c>
      <c r="D2328" s="402">
        <v>119.236</v>
      </c>
      <c r="E2328" s="402">
        <v>0</v>
      </c>
      <c r="F2328" s="402">
        <v>0</v>
      </c>
      <c r="G2328" s="402">
        <v>0</v>
      </c>
      <c r="H2328" s="402">
        <v>0</v>
      </c>
      <c r="I2328" s="402">
        <f>128-119.236</f>
        <v>8.7639999999999958</v>
      </c>
      <c r="J2328" s="403" t="s">
        <v>507</v>
      </c>
    </row>
    <row r="2329" spans="1:10" s="88" customFormat="1" x14ac:dyDescent="0.2">
      <c r="A2329" s="80"/>
      <c r="B2329" s="60" t="s">
        <v>195</v>
      </c>
      <c r="C2329" s="58">
        <f t="shared" si="346"/>
        <v>128</v>
      </c>
      <c r="D2329" s="347">
        <v>119.236</v>
      </c>
      <c r="E2329" s="72">
        <v>0</v>
      </c>
      <c r="F2329" s="72">
        <v>0</v>
      </c>
      <c r="G2329" s="72">
        <v>0</v>
      </c>
      <c r="H2329" s="72">
        <v>0</v>
      </c>
      <c r="I2329" s="347">
        <f>128-119.236</f>
        <v>8.7639999999999958</v>
      </c>
    </row>
    <row r="2330" spans="1:10" s="403" customFormat="1" ht="38.25" x14ac:dyDescent="0.2">
      <c r="A2330" s="400" t="s">
        <v>14</v>
      </c>
      <c r="B2330" s="401" t="s">
        <v>194</v>
      </c>
      <c r="C2330" s="402">
        <f t="shared" si="346"/>
        <v>28.001999999999999</v>
      </c>
      <c r="D2330" s="402">
        <v>27.192</v>
      </c>
      <c r="E2330" s="402">
        <v>0</v>
      </c>
      <c r="F2330" s="402">
        <v>0</v>
      </c>
      <c r="G2330" s="402">
        <v>0</v>
      </c>
      <c r="H2330" s="402">
        <v>0</v>
      </c>
      <c r="I2330" s="402">
        <f>28-27.19</f>
        <v>0.80999999999999872</v>
      </c>
      <c r="J2330" s="403" t="s">
        <v>507</v>
      </c>
    </row>
    <row r="2331" spans="1:10" s="250" customFormat="1" x14ac:dyDescent="0.2">
      <c r="A2331" s="80"/>
      <c r="B2331" s="60" t="s">
        <v>195</v>
      </c>
      <c r="C2331" s="72">
        <f t="shared" si="346"/>
        <v>28.001999999999999</v>
      </c>
      <c r="D2331" s="347">
        <v>27.192</v>
      </c>
      <c r="E2331" s="72">
        <v>0</v>
      </c>
      <c r="F2331" s="72">
        <v>0</v>
      </c>
      <c r="G2331" s="72">
        <v>0</v>
      </c>
      <c r="H2331" s="72">
        <v>0</v>
      </c>
      <c r="I2331" s="347">
        <f>28-27.19</f>
        <v>0.80999999999999872</v>
      </c>
    </row>
    <row r="2332" spans="1:10" x14ac:dyDescent="0.2">
      <c r="A2332" s="635" t="s">
        <v>240</v>
      </c>
      <c r="B2332" s="636"/>
      <c r="C2332" s="637"/>
      <c r="D2332" s="637"/>
      <c r="E2332" s="637"/>
      <c r="F2332" s="637"/>
      <c r="G2332" s="637"/>
      <c r="H2332" s="637"/>
      <c r="I2332" s="638"/>
    </row>
    <row r="2333" spans="1:10" x14ac:dyDescent="0.2">
      <c r="A2333" s="65" t="s">
        <v>197</v>
      </c>
      <c r="B2333" s="60" t="s">
        <v>194</v>
      </c>
      <c r="C2333" s="58">
        <f t="shared" ref="C2333:C2415" si="349">D2333+E2333+F2333+G2333+H2333+I2333</f>
        <v>12208.978000000001</v>
      </c>
      <c r="D2333" s="72">
        <f t="shared" ref="D2333:I2336" si="350">D2335</f>
        <v>5309.268</v>
      </c>
      <c r="E2333" s="72">
        <f t="shared" si="350"/>
        <v>5088.97</v>
      </c>
      <c r="F2333" s="72">
        <f t="shared" si="350"/>
        <v>241.5</v>
      </c>
      <c r="G2333" s="72">
        <f t="shared" si="350"/>
        <v>0</v>
      </c>
      <c r="H2333" s="72">
        <f t="shared" si="350"/>
        <v>0</v>
      </c>
      <c r="I2333" s="72">
        <f t="shared" si="350"/>
        <v>1569.24</v>
      </c>
    </row>
    <row r="2334" spans="1:10" x14ac:dyDescent="0.2">
      <c r="A2334" s="69" t="s">
        <v>222</v>
      </c>
      <c r="B2334" s="61" t="s">
        <v>195</v>
      </c>
      <c r="C2334" s="58">
        <f t="shared" si="349"/>
        <v>12208.978000000001</v>
      </c>
      <c r="D2334" s="72">
        <f t="shared" si="350"/>
        <v>5309.268</v>
      </c>
      <c r="E2334" s="72">
        <f t="shared" si="350"/>
        <v>5088.97</v>
      </c>
      <c r="F2334" s="72">
        <f t="shared" si="350"/>
        <v>241.5</v>
      </c>
      <c r="G2334" s="72">
        <f t="shared" si="350"/>
        <v>0</v>
      </c>
      <c r="H2334" s="72">
        <f t="shared" si="350"/>
        <v>0</v>
      </c>
      <c r="I2334" s="72">
        <f t="shared" si="350"/>
        <v>1569.24</v>
      </c>
    </row>
    <row r="2335" spans="1:10" x14ac:dyDescent="0.2">
      <c r="A2335" s="53" t="s">
        <v>209</v>
      </c>
      <c r="B2335" s="62" t="s">
        <v>194</v>
      </c>
      <c r="C2335" s="58">
        <f t="shared" si="349"/>
        <v>12208.978000000001</v>
      </c>
      <c r="D2335" s="72">
        <f>D2337</f>
        <v>5309.268</v>
      </c>
      <c r="E2335" s="72">
        <f t="shared" si="350"/>
        <v>5088.97</v>
      </c>
      <c r="F2335" s="72">
        <f t="shared" si="350"/>
        <v>241.5</v>
      </c>
      <c r="G2335" s="72">
        <f t="shared" si="350"/>
        <v>0</v>
      </c>
      <c r="H2335" s="72">
        <f t="shared" si="350"/>
        <v>0</v>
      </c>
      <c r="I2335" s="72">
        <f t="shared" si="350"/>
        <v>1569.24</v>
      </c>
    </row>
    <row r="2336" spans="1:10" x14ac:dyDescent="0.2">
      <c r="A2336" s="14" t="s">
        <v>225</v>
      </c>
      <c r="B2336" s="61" t="s">
        <v>195</v>
      </c>
      <c r="C2336" s="58">
        <f t="shared" si="349"/>
        <v>12208.978000000001</v>
      </c>
      <c r="D2336" s="72">
        <f>D2338</f>
        <v>5309.268</v>
      </c>
      <c r="E2336" s="72">
        <f t="shared" si="350"/>
        <v>5088.97</v>
      </c>
      <c r="F2336" s="72">
        <f t="shared" si="350"/>
        <v>241.5</v>
      </c>
      <c r="G2336" s="72">
        <f t="shared" si="350"/>
        <v>0</v>
      </c>
      <c r="H2336" s="72">
        <f t="shared" si="350"/>
        <v>0</v>
      </c>
      <c r="I2336" s="72">
        <f t="shared" si="350"/>
        <v>1569.24</v>
      </c>
    </row>
    <row r="2337" spans="1:9" x14ac:dyDescent="0.2">
      <c r="A2337" s="21" t="s">
        <v>257</v>
      </c>
      <c r="B2337" s="8" t="s">
        <v>194</v>
      </c>
      <c r="C2337" s="58">
        <f t="shared" si="349"/>
        <v>12208.978000000001</v>
      </c>
      <c r="D2337" s="72">
        <f t="shared" ref="D2337:I2338" si="351">D2339+D2377</f>
        <v>5309.268</v>
      </c>
      <c r="E2337" s="72">
        <f t="shared" si="351"/>
        <v>5088.97</v>
      </c>
      <c r="F2337" s="72">
        <f t="shared" si="351"/>
        <v>241.5</v>
      </c>
      <c r="G2337" s="72">
        <f t="shared" si="351"/>
        <v>0</v>
      </c>
      <c r="H2337" s="72">
        <f t="shared" si="351"/>
        <v>0</v>
      </c>
      <c r="I2337" s="72">
        <f t="shared" si="351"/>
        <v>1569.24</v>
      </c>
    </row>
    <row r="2338" spans="1:9" x14ac:dyDescent="0.2">
      <c r="A2338" s="18"/>
      <c r="B2338" s="227" t="s">
        <v>195</v>
      </c>
      <c r="C2338" s="58">
        <f t="shared" si="349"/>
        <v>12208.978000000001</v>
      </c>
      <c r="D2338" s="72">
        <f t="shared" si="351"/>
        <v>5309.268</v>
      </c>
      <c r="E2338" s="72">
        <f t="shared" si="351"/>
        <v>5088.97</v>
      </c>
      <c r="F2338" s="72">
        <f t="shared" si="351"/>
        <v>241.5</v>
      </c>
      <c r="G2338" s="72">
        <f t="shared" si="351"/>
        <v>0</v>
      </c>
      <c r="H2338" s="72">
        <f t="shared" si="351"/>
        <v>0</v>
      </c>
      <c r="I2338" s="72">
        <f t="shared" si="351"/>
        <v>1569.24</v>
      </c>
    </row>
    <row r="2339" spans="1:9" x14ac:dyDescent="0.2">
      <c r="A2339" s="21" t="s">
        <v>236</v>
      </c>
      <c r="B2339" s="8" t="s">
        <v>194</v>
      </c>
      <c r="C2339" s="58">
        <f t="shared" si="349"/>
        <v>3570.2400000000002</v>
      </c>
      <c r="D2339" s="72">
        <f t="shared" ref="D2339:I2340" si="352">D2341</f>
        <v>245.76000000000002</v>
      </c>
      <c r="E2339" s="72">
        <f t="shared" si="352"/>
        <v>2248</v>
      </c>
      <c r="F2339" s="72">
        <f t="shared" si="352"/>
        <v>241.5</v>
      </c>
      <c r="G2339" s="72">
        <f t="shared" si="352"/>
        <v>0</v>
      </c>
      <c r="H2339" s="72">
        <f t="shared" si="352"/>
        <v>0</v>
      </c>
      <c r="I2339" s="72">
        <f t="shared" si="352"/>
        <v>834.98</v>
      </c>
    </row>
    <row r="2340" spans="1:9" x14ac:dyDescent="0.2">
      <c r="A2340" s="18"/>
      <c r="B2340" s="227" t="s">
        <v>195</v>
      </c>
      <c r="C2340" s="58">
        <f t="shared" si="349"/>
        <v>3570.2400000000002</v>
      </c>
      <c r="D2340" s="72">
        <f t="shared" si="352"/>
        <v>245.76000000000002</v>
      </c>
      <c r="E2340" s="72">
        <f t="shared" si="352"/>
        <v>2248</v>
      </c>
      <c r="F2340" s="72">
        <f t="shared" si="352"/>
        <v>241.5</v>
      </c>
      <c r="G2340" s="72">
        <f t="shared" si="352"/>
        <v>0</v>
      </c>
      <c r="H2340" s="72">
        <f t="shared" si="352"/>
        <v>0</v>
      </c>
      <c r="I2340" s="72">
        <f t="shared" si="352"/>
        <v>834.98</v>
      </c>
    </row>
    <row r="2341" spans="1:9" s="116" customFormat="1" x14ac:dyDescent="0.2">
      <c r="A2341" s="171" t="s">
        <v>238</v>
      </c>
      <c r="B2341" s="172" t="s">
        <v>194</v>
      </c>
      <c r="C2341" s="165">
        <f t="shared" si="349"/>
        <v>3570.2400000000002</v>
      </c>
      <c r="D2341" s="165">
        <f t="shared" ref="D2341:I2342" si="353">D2343+D2355+D2361+D2365+D2371</f>
        <v>245.76000000000002</v>
      </c>
      <c r="E2341" s="165">
        <f t="shared" si="353"/>
        <v>2248</v>
      </c>
      <c r="F2341" s="165">
        <f t="shared" si="353"/>
        <v>241.5</v>
      </c>
      <c r="G2341" s="165">
        <f t="shared" si="353"/>
        <v>0</v>
      </c>
      <c r="H2341" s="165">
        <f t="shared" si="353"/>
        <v>0</v>
      </c>
      <c r="I2341" s="165">
        <f t="shared" si="353"/>
        <v>834.98</v>
      </c>
    </row>
    <row r="2342" spans="1:9" s="116" customFormat="1" x14ac:dyDescent="0.2">
      <c r="A2342" s="173"/>
      <c r="B2342" s="167" t="s">
        <v>195</v>
      </c>
      <c r="C2342" s="165">
        <f t="shared" si="349"/>
        <v>3570.2400000000002</v>
      </c>
      <c r="D2342" s="165">
        <f t="shared" si="353"/>
        <v>245.76000000000002</v>
      </c>
      <c r="E2342" s="165">
        <f t="shared" si="353"/>
        <v>2248</v>
      </c>
      <c r="F2342" s="165">
        <f t="shared" si="353"/>
        <v>241.5</v>
      </c>
      <c r="G2342" s="165">
        <f t="shared" si="353"/>
        <v>0</v>
      </c>
      <c r="H2342" s="165">
        <f t="shared" si="353"/>
        <v>0</v>
      </c>
      <c r="I2342" s="165">
        <f t="shared" si="353"/>
        <v>834.98</v>
      </c>
    </row>
    <row r="2343" spans="1:9" s="161" customFormat="1" x14ac:dyDescent="0.2">
      <c r="A2343" s="191" t="s">
        <v>273</v>
      </c>
      <c r="B2343" s="174" t="s">
        <v>194</v>
      </c>
      <c r="C2343" s="160">
        <f t="shared" si="349"/>
        <v>877.98</v>
      </c>
      <c r="D2343" s="160">
        <f t="shared" ref="D2343:I2344" si="354">D2345+D2347+D2349+D2351+D2353</f>
        <v>229.36</v>
      </c>
      <c r="E2343" s="160">
        <f t="shared" si="354"/>
        <v>310</v>
      </c>
      <c r="F2343" s="160">
        <f t="shared" si="354"/>
        <v>241.5</v>
      </c>
      <c r="G2343" s="160">
        <f t="shared" si="354"/>
        <v>0</v>
      </c>
      <c r="H2343" s="160">
        <f t="shared" si="354"/>
        <v>0</v>
      </c>
      <c r="I2343" s="160">
        <f t="shared" si="354"/>
        <v>97.12</v>
      </c>
    </row>
    <row r="2344" spans="1:9" s="161" customFormat="1" x14ac:dyDescent="0.2">
      <c r="A2344" s="193"/>
      <c r="B2344" s="175" t="s">
        <v>195</v>
      </c>
      <c r="C2344" s="160">
        <f>D2344+E2344+F2344+G2344+H2344+I2344</f>
        <v>877.98</v>
      </c>
      <c r="D2344" s="160">
        <f t="shared" si="354"/>
        <v>229.36</v>
      </c>
      <c r="E2344" s="160">
        <f t="shared" si="354"/>
        <v>310</v>
      </c>
      <c r="F2344" s="160">
        <f t="shared" si="354"/>
        <v>241.5</v>
      </c>
      <c r="G2344" s="160">
        <f t="shared" si="354"/>
        <v>0</v>
      </c>
      <c r="H2344" s="160">
        <f t="shared" si="354"/>
        <v>0</v>
      </c>
      <c r="I2344" s="160">
        <f t="shared" si="354"/>
        <v>97.12</v>
      </c>
    </row>
    <row r="2345" spans="1:9" s="125" customFormat="1" ht="25.5" x14ac:dyDescent="0.2">
      <c r="A2345" s="138" t="s">
        <v>539</v>
      </c>
      <c r="B2345" s="147" t="s">
        <v>194</v>
      </c>
      <c r="C2345" s="103">
        <f t="shared" si="349"/>
        <v>118.48</v>
      </c>
      <c r="D2345" s="98">
        <f>D2346</f>
        <v>118.48</v>
      </c>
      <c r="E2345" s="98">
        <f>E2346</f>
        <v>0</v>
      </c>
      <c r="F2345" s="98">
        <v>0</v>
      </c>
      <c r="G2345" s="98">
        <v>0</v>
      </c>
      <c r="H2345" s="98">
        <v>0</v>
      </c>
      <c r="I2345" s="98">
        <v>0</v>
      </c>
    </row>
    <row r="2346" spans="1:9" s="125" customFormat="1" x14ac:dyDescent="0.2">
      <c r="A2346" s="148"/>
      <c r="B2346" s="151" t="s">
        <v>195</v>
      </c>
      <c r="C2346" s="103">
        <f t="shared" si="349"/>
        <v>118.48</v>
      </c>
      <c r="D2346" s="98">
        <v>118.48</v>
      </c>
      <c r="E2346" s="98">
        <v>0</v>
      </c>
      <c r="F2346" s="98">
        <v>0</v>
      </c>
      <c r="G2346" s="98">
        <v>0</v>
      </c>
      <c r="H2346" s="98">
        <v>0</v>
      </c>
      <c r="I2346" s="98">
        <v>0</v>
      </c>
    </row>
    <row r="2347" spans="1:9" s="125" customFormat="1" x14ac:dyDescent="0.2">
      <c r="A2347" s="138" t="s">
        <v>331</v>
      </c>
      <c r="B2347" s="147" t="s">
        <v>194</v>
      </c>
      <c r="C2347" s="103">
        <f t="shared" si="349"/>
        <v>126</v>
      </c>
      <c r="D2347" s="98">
        <v>81.63</v>
      </c>
      <c r="E2347" s="98">
        <f>E2348</f>
        <v>0</v>
      </c>
      <c r="F2347" s="98">
        <v>0</v>
      </c>
      <c r="G2347" s="98">
        <v>0</v>
      </c>
      <c r="H2347" s="98">
        <v>0</v>
      </c>
      <c r="I2347" s="98">
        <f>I2348</f>
        <v>44.37</v>
      </c>
    </row>
    <row r="2348" spans="1:9" s="125" customFormat="1" x14ac:dyDescent="0.2">
      <c r="A2348" s="148"/>
      <c r="B2348" s="151" t="s">
        <v>195</v>
      </c>
      <c r="C2348" s="103">
        <f t="shared" si="349"/>
        <v>126</v>
      </c>
      <c r="D2348" s="98">
        <v>81.63</v>
      </c>
      <c r="E2348" s="98">
        <v>0</v>
      </c>
      <c r="F2348" s="98">
        <v>0</v>
      </c>
      <c r="G2348" s="98">
        <v>0</v>
      </c>
      <c r="H2348" s="98">
        <v>0</v>
      </c>
      <c r="I2348" s="98">
        <v>44.37</v>
      </c>
    </row>
    <row r="2349" spans="1:9" s="125" customFormat="1" x14ac:dyDescent="0.2">
      <c r="A2349" s="138" t="s">
        <v>332</v>
      </c>
      <c r="B2349" s="147" t="s">
        <v>194</v>
      </c>
      <c r="C2349" s="103">
        <f t="shared" si="349"/>
        <v>82</v>
      </c>
      <c r="D2349" s="98">
        <f>D2350</f>
        <v>29.25</v>
      </c>
      <c r="E2349" s="98">
        <v>0</v>
      </c>
      <c r="F2349" s="98">
        <v>0</v>
      </c>
      <c r="G2349" s="98">
        <v>0</v>
      </c>
      <c r="H2349" s="98">
        <v>0</v>
      </c>
      <c r="I2349" s="98">
        <f>I2350</f>
        <v>52.75</v>
      </c>
    </row>
    <row r="2350" spans="1:9" s="125" customFormat="1" x14ac:dyDescent="0.2">
      <c r="A2350" s="148"/>
      <c r="B2350" s="151" t="s">
        <v>195</v>
      </c>
      <c r="C2350" s="103">
        <f t="shared" si="349"/>
        <v>82</v>
      </c>
      <c r="D2350" s="98">
        <v>29.25</v>
      </c>
      <c r="E2350" s="98">
        <v>0</v>
      </c>
      <c r="F2350" s="98">
        <v>0</v>
      </c>
      <c r="G2350" s="98">
        <v>0</v>
      </c>
      <c r="H2350" s="98">
        <v>0</v>
      </c>
      <c r="I2350" s="98">
        <v>52.75</v>
      </c>
    </row>
    <row r="2351" spans="1:9" s="125" customFormat="1" ht="38.25" customHeight="1" x14ac:dyDescent="0.2">
      <c r="A2351" s="572" t="s">
        <v>958</v>
      </c>
      <c r="B2351" s="71" t="s">
        <v>194</v>
      </c>
      <c r="C2351" s="103">
        <f t="shared" si="349"/>
        <v>145</v>
      </c>
      <c r="D2351" s="98">
        <v>0</v>
      </c>
      <c r="E2351" s="98">
        <v>145</v>
      </c>
      <c r="F2351" s="98">
        <v>0</v>
      </c>
      <c r="G2351" s="98">
        <v>0</v>
      </c>
      <c r="H2351" s="98">
        <v>0</v>
      </c>
      <c r="I2351" s="98">
        <v>0</v>
      </c>
    </row>
    <row r="2352" spans="1:9" s="125" customFormat="1" x14ac:dyDescent="0.2">
      <c r="A2352" s="11"/>
      <c r="B2352" s="70" t="s">
        <v>195</v>
      </c>
      <c r="C2352" s="103">
        <f t="shared" si="349"/>
        <v>145</v>
      </c>
      <c r="D2352" s="98">
        <v>0</v>
      </c>
      <c r="E2352" s="98">
        <v>145</v>
      </c>
      <c r="F2352" s="98">
        <v>0</v>
      </c>
      <c r="G2352" s="98">
        <v>0</v>
      </c>
      <c r="H2352" s="98">
        <v>0</v>
      </c>
      <c r="I2352" s="98">
        <v>0</v>
      </c>
    </row>
    <row r="2353" spans="1:11" s="125" customFormat="1" ht="25.5" x14ac:dyDescent="0.2">
      <c r="A2353" s="572" t="s">
        <v>970</v>
      </c>
      <c r="B2353" s="147" t="s">
        <v>194</v>
      </c>
      <c r="C2353" s="103">
        <f>D2353+E2353+F2353+G2353+H2353+I2353</f>
        <v>406.5</v>
      </c>
      <c r="D2353" s="98">
        <v>0</v>
      </c>
      <c r="E2353" s="98">
        <v>165</v>
      </c>
      <c r="F2353" s="98">
        <v>241.5</v>
      </c>
      <c r="G2353" s="98">
        <v>0</v>
      </c>
      <c r="H2353" s="98">
        <v>0</v>
      </c>
      <c r="I2353" s="98">
        <v>0</v>
      </c>
    </row>
    <row r="2354" spans="1:11" s="125" customFormat="1" x14ac:dyDescent="0.2">
      <c r="A2354" s="148"/>
      <c r="B2354" s="151" t="s">
        <v>195</v>
      </c>
      <c r="C2354" s="103">
        <f>D2354+E2354+F2354+G2354+H2354+I2354</f>
        <v>406.5</v>
      </c>
      <c r="D2354" s="98">
        <v>0</v>
      </c>
      <c r="E2354" s="98">
        <v>165</v>
      </c>
      <c r="F2354" s="98">
        <v>241.5</v>
      </c>
      <c r="G2354" s="98">
        <v>0</v>
      </c>
      <c r="H2354" s="98">
        <v>0</v>
      </c>
      <c r="I2354" s="98">
        <v>0</v>
      </c>
    </row>
    <row r="2355" spans="1:11" s="161" customFormat="1" x14ac:dyDescent="0.2">
      <c r="A2355" s="191" t="s">
        <v>337</v>
      </c>
      <c r="B2355" s="174" t="s">
        <v>194</v>
      </c>
      <c r="C2355" s="160">
        <f t="shared" si="349"/>
        <v>395</v>
      </c>
      <c r="D2355" s="160">
        <f t="shared" ref="D2355:I2356" si="355">D2357+D2359</f>
        <v>16.399999999999999</v>
      </c>
      <c r="E2355" s="160">
        <f t="shared" si="355"/>
        <v>375</v>
      </c>
      <c r="F2355" s="160">
        <f t="shared" si="355"/>
        <v>0</v>
      </c>
      <c r="G2355" s="160">
        <f t="shared" si="355"/>
        <v>0</v>
      </c>
      <c r="H2355" s="160">
        <f t="shared" si="355"/>
        <v>0</v>
      </c>
      <c r="I2355" s="160">
        <f t="shared" si="355"/>
        <v>3.6000000000000014</v>
      </c>
    </row>
    <row r="2356" spans="1:11" s="161" customFormat="1" x14ac:dyDescent="0.2">
      <c r="A2356" s="193"/>
      <c r="B2356" s="175" t="s">
        <v>195</v>
      </c>
      <c r="C2356" s="160">
        <f t="shared" si="349"/>
        <v>395</v>
      </c>
      <c r="D2356" s="160">
        <f t="shared" si="355"/>
        <v>16.399999999999999</v>
      </c>
      <c r="E2356" s="160">
        <f t="shared" si="355"/>
        <v>375</v>
      </c>
      <c r="F2356" s="160">
        <f t="shared" si="355"/>
        <v>0</v>
      </c>
      <c r="G2356" s="160">
        <f t="shared" si="355"/>
        <v>0</v>
      </c>
      <c r="H2356" s="160">
        <f t="shared" si="355"/>
        <v>0</v>
      </c>
      <c r="I2356" s="160">
        <f t="shared" si="355"/>
        <v>3.6000000000000014</v>
      </c>
    </row>
    <row r="2357" spans="1:11" s="338" customFormat="1" ht="25.5" x14ac:dyDescent="0.2">
      <c r="A2357" s="364" t="s">
        <v>88</v>
      </c>
      <c r="B2357" s="336" t="s">
        <v>194</v>
      </c>
      <c r="C2357" s="337">
        <f t="shared" si="349"/>
        <v>20</v>
      </c>
      <c r="D2357" s="337">
        <v>16.399999999999999</v>
      </c>
      <c r="E2357" s="347">
        <v>0</v>
      </c>
      <c r="F2357" s="337">
        <v>0</v>
      </c>
      <c r="G2357" s="337">
        <v>0</v>
      </c>
      <c r="H2357" s="337">
        <v>0</v>
      </c>
      <c r="I2357" s="337">
        <f>20-16.4</f>
        <v>3.6000000000000014</v>
      </c>
      <c r="J2357" s="338" t="s">
        <v>518</v>
      </c>
      <c r="K2357" s="338">
        <v>2018</v>
      </c>
    </row>
    <row r="2358" spans="1:11" s="127" customFormat="1" x14ac:dyDescent="0.2">
      <c r="A2358" s="80"/>
      <c r="B2358" s="151" t="s">
        <v>195</v>
      </c>
      <c r="C2358" s="98">
        <f>D2358+E2358+F2358+G2358+H2358+I2358</f>
        <v>20</v>
      </c>
      <c r="D2358" s="98">
        <v>16.399999999999999</v>
      </c>
      <c r="E2358" s="72">
        <v>0</v>
      </c>
      <c r="F2358" s="98">
        <v>0</v>
      </c>
      <c r="G2358" s="98">
        <v>0</v>
      </c>
      <c r="H2358" s="98">
        <v>0</v>
      </c>
      <c r="I2358" s="98">
        <f>20-16.4</f>
        <v>3.6000000000000014</v>
      </c>
    </row>
    <row r="2359" spans="1:11" s="127" customFormat="1" x14ac:dyDescent="0.2">
      <c r="A2359" s="101" t="s">
        <v>702</v>
      </c>
      <c r="B2359" s="46" t="s">
        <v>194</v>
      </c>
      <c r="C2359" s="98">
        <f>D2359+E2359+F2359+G2359+H2359+I2359</f>
        <v>375</v>
      </c>
      <c r="D2359" s="98">
        <v>0</v>
      </c>
      <c r="E2359" s="98">
        <f>330+45</f>
        <v>375</v>
      </c>
      <c r="F2359" s="98">
        <v>0</v>
      </c>
      <c r="G2359" s="98">
        <v>0</v>
      </c>
      <c r="H2359" s="98">
        <v>0</v>
      </c>
      <c r="I2359" s="98">
        <v>0</v>
      </c>
    </row>
    <row r="2360" spans="1:11" s="127" customFormat="1" x14ac:dyDescent="0.2">
      <c r="A2360" s="24"/>
      <c r="B2360" s="45" t="s">
        <v>195</v>
      </c>
      <c r="C2360" s="98">
        <f>D2360+E2360+F2360+G2360+H2360+I2360</f>
        <v>375</v>
      </c>
      <c r="D2360" s="98">
        <v>0</v>
      </c>
      <c r="E2360" s="98">
        <f>330+45</f>
        <v>375</v>
      </c>
      <c r="F2360" s="98">
        <v>0</v>
      </c>
      <c r="G2360" s="98">
        <v>0</v>
      </c>
      <c r="H2360" s="98">
        <v>0</v>
      </c>
      <c r="I2360" s="98">
        <v>0</v>
      </c>
    </row>
    <row r="2361" spans="1:11" s="208" customFormat="1" x14ac:dyDescent="0.2">
      <c r="A2361" s="118" t="s">
        <v>20</v>
      </c>
      <c r="B2361" s="203" t="s">
        <v>194</v>
      </c>
      <c r="C2361" s="165">
        <f t="shared" si="349"/>
        <v>734.26</v>
      </c>
      <c r="D2361" s="165">
        <f>D2362</f>
        <v>0</v>
      </c>
      <c r="E2361" s="165">
        <f>E2362</f>
        <v>0</v>
      </c>
      <c r="F2361" s="165">
        <f t="shared" ref="F2361:I2362" si="356">F2363+F2377</f>
        <v>0</v>
      </c>
      <c r="G2361" s="165">
        <f t="shared" si="356"/>
        <v>0</v>
      </c>
      <c r="H2361" s="165">
        <f t="shared" si="356"/>
        <v>0</v>
      </c>
      <c r="I2361" s="165">
        <f t="shared" si="356"/>
        <v>734.26</v>
      </c>
    </row>
    <row r="2362" spans="1:11" s="208" customFormat="1" x14ac:dyDescent="0.2">
      <c r="A2362" s="229"/>
      <c r="B2362" s="177" t="s">
        <v>195</v>
      </c>
      <c r="C2362" s="165">
        <f t="shared" si="349"/>
        <v>734.26</v>
      </c>
      <c r="D2362" s="165">
        <v>0</v>
      </c>
      <c r="E2362" s="165">
        <f>E2364</f>
        <v>0</v>
      </c>
      <c r="F2362" s="165">
        <f t="shared" si="356"/>
        <v>0</v>
      </c>
      <c r="G2362" s="165">
        <f t="shared" si="356"/>
        <v>0</v>
      </c>
      <c r="H2362" s="165">
        <f t="shared" si="356"/>
        <v>0</v>
      </c>
      <c r="I2362" s="165">
        <f t="shared" si="356"/>
        <v>734.26</v>
      </c>
    </row>
    <row r="2363" spans="1:11" s="352" customFormat="1" x14ac:dyDescent="0.2">
      <c r="A2363" s="416" t="s">
        <v>139</v>
      </c>
      <c r="B2363" s="417" t="s">
        <v>194</v>
      </c>
      <c r="C2363" s="345">
        <f t="shared" si="349"/>
        <v>450</v>
      </c>
      <c r="D2363" s="347">
        <v>450</v>
      </c>
      <c r="E2363" s="345">
        <v>0</v>
      </c>
      <c r="F2363" s="345">
        <v>0</v>
      </c>
      <c r="G2363" s="345">
        <v>0</v>
      </c>
      <c r="H2363" s="345">
        <v>0</v>
      </c>
      <c r="I2363" s="345">
        <v>0</v>
      </c>
    </row>
    <row r="2364" spans="1:11" s="88" customFormat="1" x14ac:dyDescent="0.2">
      <c r="A2364" s="80"/>
      <c r="B2364" s="61" t="s">
        <v>195</v>
      </c>
      <c r="C2364" s="58">
        <f t="shared" si="349"/>
        <v>450</v>
      </c>
      <c r="D2364" s="72">
        <v>450</v>
      </c>
      <c r="E2364" s="87">
        <v>0</v>
      </c>
      <c r="F2364" s="72">
        <v>0</v>
      </c>
      <c r="G2364" s="72">
        <v>0</v>
      </c>
      <c r="H2364" s="72">
        <v>0</v>
      </c>
      <c r="I2364" s="72">
        <v>0</v>
      </c>
    </row>
    <row r="2365" spans="1:11" s="208" customFormat="1" x14ac:dyDescent="0.2">
      <c r="A2365" s="524" t="s">
        <v>278</v>
      </c>
      <c r="B2365" s="203" t="s">
        <v>194</v>
      </c>
      <c r="C2365" s="58">
        <f t="shared" si="349"/>
        <v>1372</v>
      </c>
      <c r="D2365" s="165">
        <f t="shared" ref="D2365:I2366" si="357">D2367+D2369</f>
        <v>0</v>
      </c>
      <c r="E2365" s="165">
        <f t="shared" si="357"/>
        <v>1372</v>
      </c>
      <c r="F2365" s="165">
        <f t="shared" si="357"/>
        <v>0</v>
      </c>
      <c r="G2365" s="165">
        <f t="shared" si="357"/>
        <v>0</v>
      </c>
      <c r="H2365" s="165">
        <f t="shared" si="357"/>
        <v>0</v>
      </c>
      <c r="I2365" s="165">
        <f t="shared" si="357"/>
        <v>0</v>
      </c>
    </row>
    <row r="2366" spans="1:11" s="208" customFormat="1" x14ac:dyDescent="0.2">
      <c r="A2366" s="173"/>
      <c r="B2366" s="177" t="s">
        <v>195</v>
      </c>
      <c r="C2366" s="58">
        <f t="shared" si="349"/>
        <v>1372</v>
      </c>
      <c r="D2366" s="165">
        <f t="shared" si="357"/>
        <v>0</v>
      </c>
      <c r="E2366" s="165">
        <f t="shared" si="357"/>
        <v>1372</v>
      </c>
      <c r="F2366" s="165">
        <f t="shared" si="357"/>
        <v>0</v>
      </c>
      <c r="G2366" s="165">
        <f t="shared" si="357"/>
        <v>0</v>
      </c>
      <c r="H2366" s="165">
        <f t="shared" si="357"/>
        <v>0</v>
      </c>
      <c r="I2366" s="165">
        <f t="shared" si="357"/>
        <v>0</v>
      </c>
    </row>
    <row r="2367" spans="1:11" s="352" customFormat="1" ht="25.5" x14ac:dyDescent="0.2">
      <c r="A2367" s="101" t="s">
        <v>703</v>
      </c>
      <c r="B2367" s="46" t="s">
        <v>194</v>
      </c>
      <c r="C2367" s="58">
        <f t="shared" si="349"/>
        <v>854</v>
      </c>
      <c r="D2367" s="347">
        <v>0</v>
      </c>
      <c r="E2367" s="87">
        <v>854</v>
      </c>
      <c r="F2367" s="345">
        <v>0</v>
      </c>
      <c r="G2367" s="345">
        <v>0</v>
      </c>
      <c r="H2367" s="345">
        <v>0</v>
      </c>
      <c r="I2367" s="345">
        <v>0</v>
      </c>
    </row>
    <row r="2368" spans="1:11" s="88" customFormat="1" x14ac:dyDescent="0.2">
      <c r="A2368" s="24"/>
      <c r="B2368" s="45" t="s">
        <v>195</v>
      </c>
      <c r="C2368" s="58">
        <f t="shared" si="349"/>
        <v>854</v>
      </c>
      <c r="D2368" s="72">
        <v>0</v>
      </c>
      <c r="E2368" s="87">
        <v>854</v>
      </c>
      <c r="F2368" s="72">
        <v>0</v>
      </c>
      <c r="G2368" s="72">
        <v>0</v>
      </c>
      <c r="H2368" s="72">
        <v>0</v>
      </c>
      <c r="I2368" s="72">
        <v>0</v>
      </c>
    </row>
    <row r="2369" spans="1:10" s="352" customFormat="1" ht="25.5" x14ac:dyDescent="0.2">
      <c r="A2369" s="532" t="s">
        <v>729</v>
      </c>
      <c r="B2369" s="46" t="s">
        <v>194</v>
      </c>
      <c r="C2369" s="58">
        <f t="shared" si="349"/>
        <v>518</v>
      </c>
      <c r="D2369" s="347">
        <v>0</v>
      </c>
      <c r="E2369" s="87">
        <v>518</v>
      </c>
      <c r="F2369" s="345">
        <v>0</v>
      </c>
      <c r="G2369" s="345">
        <v>0</v>
      </c>
      <c r="H2369" s="345">
        <v>0</v>
      </c>
      <c r="I2369" s="345">
        <v>0</v>
      </c>
    </row>
    <row r="2370" spans="1:10" s="88" customFormat="1" x14ac:dyDescent="0.2">
      <c r="A2370" s="24"/>
      <c r="B2370" s="45" t="s">
        <v>195</v>
      </c>
      <c r="C2370" s="58">
        <f t="shared" si="349"/>
        <v>518</v>
      </c>
      <c r="D2370" s="72">
        <v>0</v>
      </c>
      <c r="E2370" s="87">
        <v>518</v>
      </c>
      <c r="F2370" s="72">
        <v>0</v>
      </c>
      <c r="G2370" s="72">
        <v>0</v>
      </c>
      <c r="H2370" s="72">
        <v>0</v>
      </c>
      <c r="I2370" s="72">
        <v>0</v>
      </c>
    </row>
    <row r="2371" spans="1:10" s="208" customFormat="1" x14ac:dyDescent="0.2">
      <c r="A2371" s="535" t="s">
        <v>791</v>
      </c>
      <c r="B2371" s="203" t="s">
        <v>194</v>
      </c>
      <c r="C2371" s="58">
        <f t="shared" si="349"/>
        <v>191</v>
      </c>
      <c r="D2371" s="165">
        <f t="shared" ref="D2371:I2372" si="358">D2373+D2375</f>
        <v>0</v>
      </c>
      <c r="E2371" s="165">
        <f t="shared" si="358"/>
        <v>191</v>
      </c>
      <c r="F2371" s="165">
        <f t="shared" si="358"/>
        <v>0</v>
      </c>
      <c r="G2371" s="165">
        <f t="shared" si="358"/>
        <v>0</v>
      </c>
      <c r="H2371" s="165">
        <f t="shared" si="358"/>
        <v>0</v>
      </c>
      <c r="I2371" s="165">
        <f t="shared" si="358"/>
        <v>0</v>
      </c>
    </row>
    <row r="2372" spans="1:10" s="208" customFormat="1" x14ac:dyDescent="0.2">
      <c r="A2372" s="173"/>
      <c r="B2372" s="177" t="s">
        <v>195</v>
      </c>
      <c r="C2372" s="58">
        <f t="shared" si="349"/>
        <v>191</v>
      </c>
      <c r="D2372" s="165">
        <f t="shared" si="358"/>
        <v>0</v>
      </c>
      <c r="E2372" s="165">
        <f t="shared" si="358"/>
        <v>191</v>
      </c>
      <c r="F2372" s="165">
        <f t="shared" si="358"/>
        <v>0</v>
      </c>
      <c r="G2372" s="165">
        <f t="shared" si="358"/>
        <v>0</v>
      </c>
      <c r="H2372" s="165">
        <f t="shared" si="358"/>
        <v>0</v>
      </c>
      <c r="I2372" s="165">
        <f t="shared" si="358"/>
        <v>0</v>
      </c>
    </row>
    <row r="2373" spans="1:10" s="352" customFormat="1" x14ac:dyDescent="0.2">
      <c r="A2373" s="99" t="s">
        <v>790</v>
      </c>
      <c r="B2373" s="46" t="s">
        <v>194</v>
      </c>
      <c r="C2373" s="72">
        <f t="shared" si="349"/>
        <v>0</v>
      </c>
      <c r="D2373" s="72">
        <v>0</v>
      </c>
      <c r="E2373" s="72">
        <f>139-139</f>
        <v>0</v>
      </c>
      <c r="F2373" s="72">
        <v>0</v>
      </c>
      <c r="G2373" s="72">
        <v>0</v>
      </c>
      <c r="H2373" s="72">
        <v>0</v>
      </c>
      <c r="I2373" s="72">
        <v>0</v>
      </c>
    </row>
    <row r="2374" spans="1:10" s="88" customFormat="1" x14ac:dyDescent="0.2">
      <c r="A2374" s="24"/>
      <c r="B2374" s="45" t="s">
        <v>195</v>
      </c>
      <c r="C2374" s="72">
        <f t="shared" si="349"/>
        <v>0</v>
      </c>
      <c r="D2374" s="72">
        <v>0</v>
      </c>
      <c r="E2374" s="72">
        <f>139-139</f>
        <v>0</v>
      </c>
      <c r="F2374" s="72">
        <v>0</v>
      </c>
      <c r="G2374" s="72">
        <v>0</v>
      </c>
      <c r="H2374" s="72">
        <v>0</v>
      </c>
      <c r="I2374" s="72">
        <v>0</v>
      </c>
    </row>
    <row r="2375" spans="1:10" s="352" customFormat="1" ht="38.25" x14ac:dyDescent="0.2">
      <c r="A2375" s="99" t="s">
        <v>805</v>
      </c>
      <c r="B2375" s="46" t="s">
        <v>194</v>
      </c>
      <c r="C2375" s="72">
        <f>D2375+E2375+F2375+G2375+H2375+I2375</f>
        <v>191</v>
      </c>
      <c r="D2375" s="72">
        <v>0</v>
      </c>
      <c r="E2375" s="72">
        <f>202-11</f>
        <v>191</v>
      </c>
      <c r="F2375" s="72">
        <v>0</v>
      </c>
      <c r="G2375" s="72">
        <v>0</v>
      </c>
      <c r="H2375" s="72">
        <v>0</v>
      </c>
      <c r="I2375" s="72">
        <v>0</v>
      </c>
    </row>
    <row r="2376" spans="1:10" s="88" customFormat="1" x14ac:dyDescent="0.2">
      <c r="A2376" s="24"/>
      <c r="B2376" s="45" t="s">
        <v>195</v>
      </c>
      <c r="C2376" s="72">
        <f>D2376+E2376+F2376+G2376+H2376+I2376</f>
        <v>191</v>
      </c>
      <c r="D2376" s="72">
        <v>0</v>
      </c>
      <c r="E2376" s="72">
        <f>202-11</f>
        <v>191</v>
      </c>
      <c r="F2376" s="72">
        <v>0</v>
      </c>
      <c r="G2376" s="72">
        <v>0</v>
      </c>
      <c r="H2376" s="72">
        <v>0</v>
      </c>
      <c r="I2376" s="72">
        <v>0</v>
      </c>
    </row>
    <row r="2377" spans="1:10" s="208" customFormat="1" x14ac:dyDescent="0.2">
      <c r="A2377" s="53" t="s">
        <v>237</v>
      </c>
      <c r="B2377" s="203" t="s">
        <v>194</v>
      </c>
      <c r="C2377" s="165">
        <f t="shared" si="349"/>
        <v>8638.7379999999994</v>
      </c>
      <c r="D2377" s="165">
        <f t="shared" ref="D2377:I2378" si="359">D2379+D2387+D2397+D2407+D2413</f>
        <v>5063.5079999999998</v>
      </c>
      <c r="E2377" s="165">
        <f t="shared" si="359"/>
        <v>2840.9700000000003</v>
      </c>
      <c r="F2377" s="165">
        <f t="shared" si="359"/>
        <v>0</v>
      </c>
      <c r="G2377" s="165">
        <f t="shared" si="359"/>
        <v>0</v>
      </c>
      <c r="H2377" s="165">
        <f t="shared" si="359"/>
        <v>0</v>
      </c>
      <c r="I2377" s="165">
        <f t="shared" si="359"/>
        <v>734.26</v>
      </c>
    </row>
    <row r="2378" spans="1:10" s="208" customFormat="1" x14ac:dyDescent="0.2">
      <c r="A2378" s="178"/>
      <c r="B2378" s="177" t="s">
        <v>195</v>
      </c>
      <c r="C2378" s="165">
        <f t="shared" si="349"/>
        <v>8638.7379999999994</v>
      </c>
      <c r="D2378" s="165">
        <f t="shared" si="359"/>
        <v>5063.5079999999998</v>
      </c>
      <c r="E2378" s="165">
        <f t="shared" si="359"/>
        <v>2840.9700000000003</v>
      </c>
      <c r="F2378" s="165">
        <f t="shared" si="359"/>
        <v>0</v>
      </c>
      <c r="G2378" s="165">
        <f t="shared" si="359"/>
        <v>0</v>
      </c>
      <c r="H2378" s="165">
        <f t="shared" si="359"/>
        <v>0</v>
      </c>
      <c r="I2378" s="165">
        <f t="shared" si="359"/>
        <v>734.26</v>
      </c>
    </row>
    <row r="2379" spans="1:10" s="208" customFormat="1" x14ac:dyDescent="0.2">
      <c r="A2379" s="118" t="s">
        <v>241</v>
      </c>
      <c r="B2379" s="203" t="s">
        <v>194</v>
      </c>
      <c r="C2379" s="165">
        <f t="shared" si="349"/>
        <v>1123</v>
      </c>
      <c r="D2379" s="165">
        <f t="shared" ref="D2379:I2380" si="360">D2381+D2383+D2385</f>
        <v>798</v>
      </c>
      <c r="E2379" s="165">
        <f t="shared" si="360"/>
        <v>325</v>
      </c>
      <c r="F2379" s="165">
        <f t="shared" si="360"/>
        <v>0</v>
      </c>
      <c r="G2379" s="165">
        <f t="shared" si="360"/>
        <v>0</v>
      </c>
      <c r="H2379" s="165">
        <f t="shared" si="360"/>
        <v>0</v>
      </c>
      <c r="I2379" s="165">
        <f t="shared" si="360"/>
        <v>0</v>
      </c>
    </row>
    <row r="2380" spans="1:10" s="208" customFormat="1" x14ac:dyDescent="0.2">
      <c r="A2380" s="229"/>
      <c r="B2380" s="177" t="s">
        <v>195</v>
      </c>
      <c r="C2380" s="165">
        <f t="shared" si="349"/>
        <v>1123</v>
      </c>
      <c r="D2380" s="165">
        <f t="shared" si="360"/>
        <v>798</v>
      </c>
      <c r="E2380" s="165">
        <f t="shared" si="360"/>
        <v>325</v>
      </c>
      <c r="F2380" s="165">
        <f t="shared" si="360"/>
        <v>0</v>
      </c>
      <c r="G2380" s="165">
        <f t="shared" si="360"/>
        <v>0</v>
      </c>
      <c r="H2380" s="165">
        <f t="shared" si="360"/>
        <v>0</v>
      </c>
      <c r="I2380" s="165">
        <f t="shared" si="360"/>
        <v>0</v>
      </c>
    </row>
    <row r="2381" spans="1:10" s="354" customFormat="1" ht="25.5" x14ac:dyDescent="0.2">
      <c r="A2381" s="364" t="s">
        <v>386</v>
      </c>
      <c r="B2381" s="365" t="s">
        <v>194</v>
      </c>
      <c r="C2381" s="347">
        <f t="shared" si="349"/>
        <v>453</v>
      </c>
      <c r="D2381" s="347">
        <v>453</v>
      </c>
      <c r="E2381" s="347">
        <v>0</v>
      </c>
      <c r="F2381" s="347">
        <v>0</v>
      </c>
      <c r="G2381" s="347">
        <v>0</v>
      </c>
      <c r="H2381" s="347">
        <v>0</v>
      </c>
      <c r="I2381" s="347">
        <v>0</v>
      </c>
      <c r="J2381" s="354" t="s">
        <v>551</v>
      </c>
    </row>
    <row r="2382" spans="1:10" s="88" customFormat="1" x14ac:dyDescent="0.2">
      <c r="A2382" s="80"/>
      <c r="B2382" s="61" t="s">
        <v>195</v>
      </c>
      <c r="C2382" s="58">
        <f t="shared" si="349"/>
        <v>453</v>
      </c>
      <c r="D2382" s="72">
        <v>453</v>
      </c>
      <c r="E2382" s="72">
        <v>0</v>
      </c>
      <c r="F2382" s="72">
        <v>0</v>
      </c>
      <c r="G2382" s="72">
        <v>0</v>
      </c>
      <c r="H2382" s="72">
        <v>0</v>
      </c>
      <c r="I2382" s="72">
        <v>0</v>
      </c>
    </row>
    <row r="2383" spans="1:10" s="354" customFormat="1" x14ac:dyDescent="0.2">
      <c r="A2383" s="364" t="s">
        <v>387</v>
      </c>
      <c r="B2383" s="365" t="s">
        <v>194</v>
      </c>
      <c r="C2383" s="347">
        <f>D2383+E2383+F2383+G2383+H2383+I2383</f>
        <v>345</v>
      </c>
      <c r="D2383" s="347">
        <v>345</v>
      </c>
      <c r="E2383" s="347">
        <v>0</v>
      </c>
      <c r="F2383" s="347">
        <v>0</v>
      </c>
      <c r="G2383" s="347">
        <v>0</v>
      </c>
      <c r="H2383" s="347">
        <v>0</v>
      </c>
      <c r="I2383" s="347">
        <v>0</v>
      </c>
      <c r="J2383" s="354" t="s">
        <v>551</v>
      </c>
    </row>
    <row r="2384" spans="1:10" s="88" customFormat="1" x14ac:dyDescent="0.2">
      <c r="A2384" s="80"/>
      <c r="B2384" s="61" t="s">
        <v>195</v>
      </c>
      <c r="C2384" s="58">
        <f>D2384+E2384+F2384+G2384+H2384+I2384</f>
        <v>345</v>
      </c>
      <c r="D2384" s="72">
        <v>345</v>
      </c>
      <c r="E2384" s="72">
        <v>0</v>
      </c>
      <c r="F2384" s="72">
        <v>0</v>
      </c>
      <c r="G2384" s="72">
        <v>0</v>
      </c>
      <c r="H2384" s="72">
        <v>0</v>
      </c>
      <c r="I2384" s="72">
        <v>0</v>
      </c>
    </row>
    <row r="2385" spans="1:10" s="125" customFormat="1" ht="25.5" x14ac:dyDescent="0.2">
      <c r="A2385" s="513" t="s">
        <v>704</v>
      </c>
      <c r="B2385" s="525" t="s">
        <v>194</v>
      </c>
      <c r="C2385" s="103">
        <f>D2385+E2385+F2385+G2385+H2385+I2385</f>
        <v>325</v>
      </c>
      <c r="D2385" s="98">
        <v>0</v>
      </c>
      <c r="E2385" s="72">
        <v>325</v>
      </c>
      <c r="F2385" s="98">
        <v>0</v>
      </c>
      <c r="G2385" s="98">
        <v>0</v>
      </c>
      <c r="H2385" s="98">
        <v>0</v>
      </c>
      <c r="I2385" s="98">
        <v>0</v>
      </c>
    </row>
    <row r="2386" spans="1:10" s="125" customFormat="1" x14ac:dyDescent="0.2">
      <c r="A2386" s="466"/>
      <c r="B2386" s="483" t="s">
        <v>195</v>
      </c>
      <c r="C2386" s="103">
        <f>D2386+E2386+F2386+G2386+H2386+I2386</f>
        <v>325</v>
      </c>
      <c r="D2386" s="98">
        <v>0</v>
      </c>
      <c r="E2386" s="72">
        <v>325</v>
      </c>
      <c r="F2386" s="98">
        <v>0</v>
      </c>
      <c r="G2386" s="98">
        <v>0</v>
      </c>
      <c r="H2386" s="98">
        <v>0</v>
      </c>
      <c r="I2386" s="98">
        <v>0</v>
      </c>
    </row>
    <row r="2387" spans="1:10" s="161" customFormat="1" x14ac:dyDescent="0.2">
      <c r="A2387" s="191" t="s">
        <v>21</v>
      </c>
      <c r="B2387" s="174" t="s">
        <v>194</v>
      </c>
      <c r="C2387" s="160">
        <f t="shared" si="349"/>
        <v>4006.098</v>
      </c>
      <c r="D2387" s="160">
        <f t="shared" ref="D2387:I2388" si="361">D2389+D2391+D2393+D2395</f>
        <v>2394.1579999999999</v>
      </c>
      <c r="E2387" s="160">
        <f t="shared" si="361"/>
        <v>1200.97</v>
      </c>
      <c r="F2387" s="160">
        <f t="shared" si="361"/>
        <v>0</v>
      </c>
      <c r="G2387" s="160">
        <f t="shared" si="361"/>
        <v>0</v>
      </c>
      <c r="H2387" s="160">
        <f t="shared" si="361"/>
        <v>0</v>
      </c>
      <c r="I2387" s="160">
        <f t="shared" si="361"/>
        <v>410.97</v>
      </c>
    </row>
    <row r="2388" spans="1:10" s="161" customFormat="1" x14ac:dyDescent="0.2">
      <c r="A2388" s="193"/>
      <c r="B2388" s="175" t="s">
        <v>195</v>
      </c>
      <c r="C2388" s="160">
        <f t="shared" si="349"/>
        <v>4006.098</v>
      </c>
      <c r="D2388" s="160">
        <f t="shared" si="361"/>
        <v>2394.1579999999999</v>
      </c>
      <c r="E2388" s="160">
        <f t="shared" si="361"/>
        <v>1200.97</v>
      </c>
      <c r="F2388" s="160">
        <f t="shared" si="361"/>
        <v>0</v>
      </c>
      <c r="G2388" s="160">
        <f t="shared" si="361"/>
        <v>0</v>
      </c>
      <c r="H2388" s="160">
        <f t="shared" si="361"/>
        <v>0</v>
      </c>
      <c r="I2388" s="160">
        <f t="shared" si="361"/>
        <v>410.97</v>
      </c>
    </row>
    <row r="2389" spans="1:10" s="125" customFormat="1" x14ac:dyDescent="0.2">
      <c r="A2389" s="513" t="s">
        <v>705</v>
      </c>
      <c r="B2389" s="525" t="s">
        <v>194</v>
      </c>
      <c r="C2389" s="337">
        <f t="shared" si="349"/>
        <v>1060</v>
      </c>
      <c r="D2389" s="98">
        <v>0</v>
      </c>
      <c r="E2389" s="72">
        <f>1660-600</f>
        <v>1060</v>
      </c>
      <c r="F2389" s="98">
        <v>0</v>
      </c>
      <c r="G2389" s="98">
        <v>0</v>
      </c>
      <c r="H2389" s="98">
        <v>0</v>
      </c>
      <c r="I2389" s="98">
        <v>0</v>
      </c>
    </row>
    <row r="2390" spans="1:10" s="125" customFormat="1" x14ac:dyDescent="0.2">
      <c r="A2390" s="466"/>
      <c r="B2390" s="483" t="s">
        <v>195</v>
      </c>
      <c r="C2390" s="337">
        <f t="shared" si="349"/>
        <v>1060</v>
      </c>
      <c r="D2390" s="98">
        <v>0</v>
      </c>
      <c r="E2390" s="72">
        <f>1660-600</f>
        <v>1060</v>
      </c>
      <c r="F2390" s="98">
        <v>0</v>
      </c>
      <c r="G2390" s="98">
        <v>0</v>
      </c>
      <c r="H2390" s="98">
        <v>0</v>
      </c>
      <c r="I2390" s="98">
        <v>0</v>
      </c>
    </row>
    <row r="2391" spans="1:10" s="338" customFormat="1" x14ac:dyDescent="0.2">
      <c r="A2391" s="335" t="s">
        <v>120</v>
      </c>
      <c r="B2391" s="336" t="s">
        <v>194</v>
      </c>
      <c r="C2391" s="337">
        <f t="shared" si="349"/>
        <v>1440.1000000000001</v>
      </c>
      <c r="D2391" s="337">
        <v>1078</v>
      </c>
      <c r="E2391" s="72">
        <f>140.37+0.6</f>
        <v>140.97</v>
      </c>
      <c r="F2391" s="337">
        <v>0</v>
      </c>
      <c r="G2391" s="337">
        <v>0</v>
      </c>
      <c r="H2391" s="337">
        <v>0</v>
      </c>
      <c r="I2391" s="98">
        <f>362.1-140.37-0.6</f>
        <v>221.13000000000002</v>
      </c>
      <c r="J2391" s="338" t="s">
        <v>572</v>
      </c>
    </row>
    <row r="2392" spans="1:10" s="125" customFormat="1" x14ac:dyDescent="0.2">
      <c r="A2392" s="148"/>
      <c r="B2392" s="151" t="s">
        <v>195</v>
      </c>
      <c r="C2392" s="103">
        <f t="shared" si="349"/>
        <v>1440.1000000000001</v>
      </c>
      <c r="D2392" s="98">
        <v>1078</v>
      </c>
      <c r="E2392" s="72">
        <f>140.37+0.6</f>
        <v>140.97</v>
      </c>
      <c r="F2392" s="98">
        <v>0</v>
      </c>
      <c r="G2392" s="98">
        <v>0</v>
      </c>
      <c r="H2392" s="98">
        <v>0</v>
      </c>
      <c r="I2392" s="98">
        <f>362.1-140.37-0.6</f>
        <v>221.13000000000002</v>
      </c>
    </row>
    <row r="2393" spans="1:10" s="338" customFormat="1" x14ac:dyDescent="0.2">
      <c r="A2393" s="335" t="s">
        <v>10</v>
      </c>
      <c r="B2393" s="336" t="s">
        <v>194</v>
      </c>
      <c r="C2393" s="337">
        <f>D2393+E2393+F2393+G2393+H2393+I2393</f>
        <v>959.99800000000005</v>
      </c>
      <c r="D2393" s="337">
        <f>D2394</f>
        <v>782.15800000000002</v>
      </c>
      <c r="E2393" s="337">
        <f>E2394</f>
        <v>0</v>
      </c>
      <c r="F2393" s="337">
        <v>0</v>
      </c>
      <c r="G2393" s="337">
        <v>0</v>
      </c>
      <c r="H2393" s="337">
        <v>0</v>
      </c>
      <c r="I2393" s="337">
        <f>I2394</f>
        <v>177.84</v>
      </c>
    </row>
    <row r="2394" spans="1:10" s="125" customFormat="1" x14ac:dyDescent="0.2">
      <c r="A2394" s="148"/>
      <c r="B2394" s="151" t="s">
        <v>195</v>
      </c>
      <c r="C2394" s="103">
        <f t="shared" si="349"/>
        <v>959.99800000000005</v>
      </c>
      <c r="D2394" s="98">
        <f>259.158+523</f>
        <v>782.15800000000002</v>
      </c>
      <c r="E2394" s="98">
        <v>0</v>
      </c>
      <c r="F2394" s="98">
        <v>0</v>
      </c>
      <c r="G2394" s="98">
        <v>0</v>
      </c>
      <c r="H2394" s="98">
        <v>0</v>
      </c>
      <c r="I2394" s="98">
        <f>170.84+7</f>
        <v>177.84</v>
      </c>
    </row>
    <row r="2395" spans="1:10" s="338" customFormat="1" ht="25.5" x14ac:dyDescent="0.2">
      <c r="A2395" s="598" t="s">
        <v>121</v>
      </c>
      <c r="B2395" s="336" t="s">
        <v>194</v>
      </c>
      <c r="C2395" s="337">
        <f t="shared" si="349"/>
        <v>546</v>
      </c>
      <c r="D2395" s="337">
        <v>534</v>
      </c>
      <c r="E2395" s="347">
        <v>0</v>
      </c>
      <c r="F2395" s="337">
        <v>0</v>
      </c>
      <c r="G2395" s="337">
        <v>0</v>
      </c>
      <c r="H2395" s="337">
        <v>0</v>
      </c>
      <c r="I2395" s="337">
        <v>12</v>
      </c>
      <c r="J2395" s="338" t="s">
        <v>551</v>
      </c>
    </row>
    <row r="2396" spans="1:10" s="125" customFormat="1" x14ac:dyDescent="0.2">
      <c r="A2396" s="148"/>
      <c r="B2396" s="151" t="s">
        <v>195</v>
      </c>
      <c r="C2396" s="103">
        <f>D2396+E2396+F2396+G2396+H2396+I2396</f>
        <v>546</v>
      </c>
      <c r="D2396" s="98">
        <v>534</v>
      </c>
      <c r="E2396" s="72">
        <v>0</v>
      </c>
      <c r="F2396" s="98">
        <v>0</v>
      </c>
      <c r="G2396" s="98">
        <v>0</v>
      </c>
      <c r="H2396" s="98">
        <v>0</v>
      </c>
      <c r="I2396" s="98">
        <v>12</v>
      </c>
    </row>
    <row r="2397" spans="1:10" s="161" customFormat="1" x14ac:dyDescent="0.2">
      <c r="A2397" s="191" t="s">
        <v>274</v>
      </c>
      <c r="B2397" s="174" t="s">
        <v>194</v>
      </c>
      <c r="C2397" s="160">
        <f t="shared" si="349"/>
        <v>1334.6399999999999</v>
      </c>
      <c r="D2397" s="160">
        <f t="shared" ref="D2397:I2398" si="362">D2399+D2401+D2403+D2405</f>
        <v>922.64</v>
      </c>
      <c r="E2397" s="160">
        <f t="shared" si="362"/>
        <v>412</v>
      </c>
      <c r="F2397" s="160">
        <f t="shared" si="362"/>
        <v>0</v>
      </c>
      <c r="G2397" s="160">
        <f t="shared" si="362"/>
        <v>0</v>
      </c>
      <c r="H2397" s="160">
        <f t="shared" si="362"/>
        <v>0</v>
      </c>
      <c r="I2397" s="160">
        <f t="shared" si="362"/>
        <v>0</v>
      </c>
    </row>
    <row r="2398" spans="1:10" s="161" customFormat="1" x14ac:dyDescent="0.2">
      <c r="A2398" s="193"/>
      <c r="B2398" s="175" t="s">
        <v>195</v>
      </c>
      <c r="C2398" s="160">
        <f t="shared" si="349"/>
        <v>1334.6399999999999</v>
      </c>
      <c r="D2398" s="160">
        <f t="shared" si="362"/>
        <v>922.64</v>
      </c>
      <c r="E2398" s="160">
        <f t="shared" si="362"/>
        <v>412</v>
      </c>
      <c r="F2398" s="160">
        <f t="shared" si="362"/>
        <v>0</v>
      </c>
      <c r="G2398" s="160">
        <f t="shared" si="362"/>
        <v>0</v>
      </c>
      <c r="H2398" s="160">
        <f t="shared" si="362"/>
        <v>0</v>
      </c>
      <c r="I2398" s="160">
        <f t="shared" si="362"/>
        <v>0</v>
      </c>
    </row>
    <row r="2399" spans="1:10" s="125" customFormat="1" ht="25.5" x14ac:dyDescent="0.2">
      <c r="A2399" s="77" t="s">
        <v>541</v>
      </c>
      <c r="B2399" s="62" t="s">
        <v>194</v>
      </c>
      <c r="C2399" s="58">
        <f t="shared" si="349"/>
        <v>626.64</v>
      </c>
      <c r="D2399" s="72">
        <f>D2400</f>
        <v>626.64</v>
      </c>
      <c r="E2399" s="72">
        <f>E2400</f>
        <v>0</v>
      </c>
      <c r="F2399" s="72">
        <v>0</v>
      </c>
      <c r="G2399" s="72">
        <v>0</v>
      </c>
      <c r="H2399" s="72">
        <v>0</v>
      </c>
      <c r="I2399" s="72">
        <v>0</v>
      </c>
    </row>
    <row r="2400" spans="1:10" s="125" customFormat="1" x14ac:dyDescent="0.2">
      <c r="A2400" s="80"/>
      <c r="B2400" s="61" t="s">
        <v>195</v>
      </c>
      <c r="C2400" s="58">
        <f t="shared" si="349"/>
        <v>626.64</v>
      </c>
      <c r="D2400" s="72">
        <v>626.64</v>
      </c>
      <c r="E2400" s="72">
        <v>0</v>
      </c>
      <c r="F2400" s="72">
        <v>0</v>
      </c>
      <c r="G2400" s="72">
        <v>0</v>
      </c>
      <c r="H2400" s="72">
        <v>0</v>
      </c>
      <c r="I2400" s="72">
        <v>0</v>
      </c>
    </row>
    <row r="2401" spans="1:10" s="88" customFormat="1" x14ac:dyDescent="0.2">
      <c r="A2401" s="513" t="s">
        <v>709</v>
      </c>
      <c r="B2401" s="525" t="s">
        <v>194</v>
      </c>
      <c r="C2401" s="337">
        <f t="shared" si="349"/>
        <v>412</v>
      </c>
      <c r="D2401" s="72">
        <v>0</v>
      </c>
      <c r="E2401" s="72">
        <v>412</v>
      </c>
      <c r="F2401" s="72">
        <v>0</v>
      </c>
      <c r="G2401" s="72">
        <v>0</v>
      </c>
      <c r="H2401" s="72">
        <v>0</v>
      </c>
      <c r="I2401" s="72">
        <v>0</v>
      </c>
    </row>
    <row r="2402" spans="1:10" s="88" customFormat="1" x14ac:dyDescent="0.2">
      <c r="A2402" s="466"/>
      <c r="B2402" s="483" t="s">
        <v>195</v>
      </c>
      <c r="C2402" s="337">
        <f t="shared" si="349"/>
        <v>412</v>
      </c>
      <c r="D2402" s="72">
        <v>0</v>
      </c>
      <c r="E2402" s="72">
        <v>412</v>
      </c>
      <c r="F2402" s="72">
        <v>0</v>
      </c>
      <c r="G2402" s="72">
        <v>0</v>
      </c>
      <c r="H2402" s="72">
        <v>0</v>
      </c>
      <c r="I2402" s="72">
        <v>0</v>
      </c>
    </row>
    <row r="2403" spans="1:10" s="338" customFormat="1" x14ac:dyDescent="0.2">
      <c r="A2403" s="335" t="s">
        <v>81</v>
      </c>
      <c r="B2403" s="336" t="s">
        <v>194</v>
      </c>
      <c r="C2403" s="337">
        <f t="shared" si="349"/>
        <v>155</v>
      </c>
      <c r="D2403" s="337">
        <v>155</v>
      </c>
      <c r="E2403" s="347">
        <v>0</v>
      </c>
      <c r="F2403" s="337">
        <v>0</v>
      </c>
      <c r="G2403" s="337">
        <v>0</v>
      </c>
      <c r="H2403" s="337">
        <v>0</v>
      </c>
      <c r="I2403" s="337">
        <v>0</v>
      </c>
      <c r="J2403" s="338" t="s">
        <v>551</v>
      </c>
    </row>
    <row r="2404" spans="1:10" s="125" customFormat="1" x14ac:dyDescent="0.2">
      <c r="A2404" s="135"/>
      <c r="B2404" s="151" t="s">
        <v>195</v>
      </c>
      <c r="C2404" s="103">
        <f t="shared" si="349"/>
        <v>155</v>
      </c>
      <c r="D2404" s="98">
        <v>155</v>
      </c>
      <c r="E2404" s="87">
        <v>0</v>
      </c>
      <c r="F2404" s="98">
        <v>0</v>
      </c>
      <c r="G2404" s="98">
        <v>0</v>
      </c>
      <c r="H2404" s="98">
        <v>0</v>
      </c>
      <c r="I2404" s="98">
        <v>0</v>
      </c>
    </row>
    <row r="2405" spans="1:10" s="338" customFormat="1" x14ac:dyDescent="0.2">
      <c r="A2405" s="335" t="s">
        <v>292</v>
      </c>
      <c r="B2405" s="336" t="s">
        <v>194</v>
      </c>
      <c r="C2405" s="337">
        <f t="shared" si="349"/>
        <v>141</v>
      </c>
      <c r="D2405" s="337">
        <v>141</v>
      </c>
      <c r="E2405" s="347">
        <v>0</v>
      </c>
      <c r="F2405" s="337">
        <v>0</v>
      </c>
      <c r="G2405" s="337">
        <v>0</v>
      </c>
      <c r="H2405" s="337">
        <v>0</v>
      </c>
      <c r="I2405" s="337">
        <v>0</v>
      </c>
      <c r="J2405" s="338" t="s">
        <v>551</v>
      </c>
    </row>
    <row r="2406" spans="1:10" s="125" customFormat="1" x14ac:dyDescent="0.2">
      <c r="A2406" s="135"/>
      <c r="B2406" s="151" t="s">
        <v>195</v>
      </c>
      <c r="C2406" s="103">
        <f t="shared" si="349"/>
        <v>141</v>
      </c>
      <c r="D2406" s="98">
        <v>141</v>
      </c>
      <c r="E2406" s="87">
        <v>0</v>
      </c>
      <c r="F2406" s="98">
        <v>0</v>
      </c>
      <c r="G2406" s="98">
        <v>0</v>
      </c>
      <c r="H2406" s="98">
        <v>0</v>
      </c>
      <c r="I2406" s="98">
        <v>0</v>
      </c>
    </row>
    <row r="2407" spans="1:10" s="161" customFormat="1" x14ac:dyDescent="0.2">
      <c r="A2407" s="191" t="s">
        <v>710</v>
      </c>
      <c r="B2407" s="174" t="s">
        <v>194</v>
      </c>
      <c r="C2407" s="160">
        <f t="shared" si="349"/>
        <v>326</v>
      </c>
      <c r="D2407" s="160">
        <f t="shared" ref="D2407:I2408" si="363">D2409+D2411</f>
        <v>46</v>
      </c>
      <c r="E2407" s="160">
        <f t="shared" si="363"/>
        <v>280</v>
      </c>
      <c r="F2407" s="160">
        <f t="shared" si="363"/>
        <v>0</v>
      </c>
      <c r="G2407" s="160">
        <f t="shared" si="363"/>
        <v>0</v>
      </c>
      <c r="H2407" s="160">
        <f t="shared" si="363"/>
        <v>0</v>
      </c>
      <c r="I2407" s="160">
        <f t="shared" si="363"/>
        <v>0</v>
      </c>
    </row>
    <row r="2408" spans="1:10" s="161" customFormat="1" x14ac:dyDescent="0.2">
      <c r="A2408" s="193"/>
      <c r="B2408" s="175" t="s">
        <v>195</v>
      </c>
      <c r="C2408" s="160">
        <f t="shared" si="349"/>
        <v>326</v>
      </c>
      <c r="D2408" s="160">
        <f t="shared" si="363"/>
        <v>46</v>
      </c>
      <c r="E2408" s="160">
        <f t="shared" si="363"/>
        <v>280</v>
      </c>
      <c r="F2408" s="160">
        <f t="shared" si="363"/>
        <v>0</v>
      </c>
      <c r="G2408" s="160">
        <f t="shared" si="363"/>
        <v>0</v>
      </c>
      <c r="H2408" s="160">
        <f t="shared" si="363"/>
        <v>0</v>
      </c>
      <c r="I2408" s="160">
        <f t="shared" si="363"/>
        <v>0</v>
      </c>
    </row>
    <row r="2409" spans="1:10" s="338" customFormat="1" x14ac:dyDescent="0.2">
      <c r="A2409" s="598" t="s">
        <v>359</v>
      </c>
      <c r="B2409" s="336" t="s">
        <v>194</v>
      </c>
      <c r="C2409" s="337">
        <f t="shared" si="349"/>
        <v>46</v>
      </c>
      <c r="D2409" s="98">
        <v>46</v>
      </c>
      <c r="E2409" s="337">
        <f>E2410</f>
        <v>0</v>
      </c>
      <c r="F2409" s="337">
        <v>0</v>
      </c>
      <c r="G2409" s="337">
        <v>0</v>
      </c>
      <c r="H2409" s="337">
        <v>0</v>
      </c>
      <c r="I2409" s="337">
        <v>0</v>
      </c>
      <c r="J2409" s="338" t="s">
        <v>551</v>
      </c>
    </row>
    <row r="2410" spans="1:10" s="125" customFormat="1" x14ac:dyDescent="0.2">
      <c r="A2410" s="148"/>
      <c r="B2410" s="151" t="s">
        <v>195</v>
      </c>
      <c r="C2410" s="103">
        <f t="shared" si="349"/>
        <v>46</v>
      </c>
      <c r="D2410" s="98">
        <v>46</v>
      </c>
      <c r="E2410" s="98">
        <v>0</v>
      </c>
      <c r="F2410" s="98">
        <v>0</v>
      </c>
      <c r="G2410" s="98">
        <v>0</v>
      </c>
      <c r="H2410" s="98">
        <v>0</v>
      </c>
      <c r="I2410" s="98">
        <v>0</v>
      </c>
    </row>
    <row r="2411" spans="1:10" s="338" customFormat="1" ht="25.5" x14ac:dyDescent="0.2">
      <c r="A2411" s="101" t="s">
        <v>806</v>
      </c>
      <c r="B2411" s="336" t="s">
        <v>194</v>
      </c>
      <c r="C2411" s="103">
        <f>D2411+E2411+F2411+G2411+H2411+I2411</f>
        <v>280</v>
      </c>
      <c r="D2411" s="98">
        <v>0</v>
      </c>
      <c r="E2411" s="337">
        <v>280</v>
      </c>
      <c r="F2411" s="337">
        <v>0</v>
      </c>
      <c r="G2411" s="337">
        <v>0</v>
      </c>
      <c r="H2411" s="337">
        <v>0</v>
      </c>
      <c r="I2411" s="337">
        <v>0</v>
      </c>
    </row>
    <row r="2412" spans="1:10" s="125" customFormat="1" x14ac:dyDescent="0.2">
      <c r="A2412" s="148"/>
      <c r="B2412" s="151" t="s">
        <v>195</v>
      </c>
      <c r="C2412" s="103">
        <f>D2412+E2412+F2412+G2412+H2412+I2412</f>
        <v>280</v>
      </c>
      <c r="D2412" s="98">
        <v>0</v>
      </c>
      <c r="E2412" s="98">
        <v>280</v>
      </c>
      <c r="F2412" s="98">
        <v>0</v>
      </c>
      <c r="G2412" s="98">
        <v>0</v>
      </c>
      <c r="H2412" s="98">
        <v>0</v>
      </c>
      <c r="I2412" s="98">
        <v>0</v>
      </c>
    </row>
    <row r="2413" spans="1:10" s="161" customFormat="1" x14ac:dyDescent="0.2">
      <c r="A2413" s="192" t="s">
        <v>711</v>
      </c>
      <c r="B2413" s="174" t="s">
        <v>194</v>
      </c>
      <c r="C2413" s="160">
        <f t="shared" si="349"/>
        <v>1849</v>
      </c>
      <c r="D2413" s="160">
        <f t="shared" ref="D2413:I2414" si="364">D2415+D2417+D2419+D2421</f>
        <v>902.71</v>
      </c>
      <c r="E2413" s="160">
        <f t="shared" si="364"/>
        <v>623</v>
      </c>
      <c r="F2413" s="160">
        <f t="shared" si="364"/>
        <v>0</v>
      </c>
      <c r="G2413" s="160">
        <f t="shared" si="364"/>
        <v>0</v>
      </c>
      <c r="H2413" s="160">
        <f t="shared" si="364"/>
        <v>0</v>
      </c>
      <c r="I2413" s="160">
        <f t="shared" si="364"/>
        <v>323.29000000000002</v>
      </c>
    </row>
    <row r="2414" spans="1:10" s="161" customFormat="1" x14ac:dyDescent="0.2">
      <c r="A2414" s="193"/>
      <c r="B2414" s="175" t="s">
        <v>195</v>
      </c>
      <c r="C2414" s="160">
        <f t="shared" si="349"/>
        <v>1849</v>
      </c>
      <c r="D2414" s="160">
        <f t="shared" si="364"/>
        <v>902.71</v>
      </c>
      <c r="E2414" s="160">
        <f t="shared" si="364"/>
        <v>623</v>
      </c>
      <c r="F2414" s="160">
        <f t="shared" si="364"/>
        <v>0</v>
      </c>
      <c r="G2414" s="160">
        <f t="shared" si="364"/>
        <v>0</v>
      </c>
      <c r="H2414" s="160">
        <f t="shared" si="364"/>
        <v>0</v>
      </c>
      <c r="I2414" s="160">
        <f t="shared" si="364"/>
        <v>323.29000000000002</v>
      </c>
    </row>
    <row r="2415" spans="1:10" s="338" customFormat="1" x14ac:dyDescent="0.2">
      <c r="A2415" s="598" t="s">
        <v>126</v>
      </c>
      <c r="B2415" s="336" t="s">
        <v>194</v>
      </c>
      <c r="C2415" s="337">
        <f t="shared" si="349"/>
        <v>1226</v>
      </c>
      <c r="D2415" s="337">
        <f>D2416</f>
        <v>902.71</v>
      </c>
      <c r="E2415" s="347">
        <v>0</v>
      </c>
      <c r="F2415" s="337">
        <v>0</v>
      </c>
      <c r="G2415" s="337">
        <v>0</v>
      </c>
      <c r="H2415" s="337">
        <v>0</v>
      </c>
      <c r="I2415" s="337">
        <f>I2416</f>
        <v>323.29000000000002</v>
      </c>
    </row>
    <row r="2416" spans="1:10" s="127" customFormat="1" x14ac:dyDescent="0.2">
      <c r="A2416" s="148"/>
      <c r="B2416" s="151" t="s">
        <v>195</v>
      </c>
      <c r="C2416" s="98">
        <f t="shared" ref="C2416:C2422" si="365">D2416+E2416+F2416+G2416+H2416+I2416</f>
        <v>1226</v>
      </c>
      <c r="D2416" s="98">
        <f>16.71+886</f>
        <v>902.71</v>
      </c>
      <c r="E2416" s="72">
        <v>0</v>
      </c>
      <c r="F2416" s="98">
        <v>0</v>
      </c>
      <c r="G2416" s="98">
        <v>0</v>
      </c>
      <c r="H2416" s="98">
        <v>0</v>
      </c>
      <c r="I2416" s="98">
        <v>323.29000000000002</v>
      </c>
    </row>
    <row r="2417" spans="1:9" s="125" customFormat="1" x14ac:dyDescent="0.2">
      <c r="A2417" s="513" t="s">
        <v>706</v>
      </c>
      <c r="B2417" s="525" t="s">
        <v>194</v>
      </c>
      <c r="C2417" s="103">
        <f t="shared" si="365"/>
        <v>293</v>
      </c>
      <c r="D2417" s="98">
        <v>0</v>
      </c>
      <c r="E2417" s="72">
        <v>293</v>
      </c>
      <c r="F2417" s="98">
        <v>0</v>
      </c>
      <c r="G2417" s="98">
        <v>0</v>
      </c>
      <c r="H2417" s="98">
        <v>0</v>
      </c>
      <c r="I2417" s="98">
        <v>0</v>
      </c>
    </row>
    <row r="2418" spans="1:9" s="125" customFormat="1" x14ac:dyDescent="0.2">
      <c r="A2418" s="466"/>
      <c r="B2418" s="483" t="s">
        <v>195</v>
      </c>
      <c r="C2418" s="103">
        <f t="shared" si="365"/>
        <v>293</v>
      </c>
      <c r="D2418" s="98">
        <v>0</v>
      </c>
      <c r="E2418" s="72">
        <v>293</v>
      </c>
      <c r="F2418" s="98">
        <v>0</v>
      </c>
      <c r="G2418" s="98">
        <v>0</v>
      </c>
      <c r="H2418" s="98">
        <v>0</v>
      </c>
      <c r="I2418" s="98">
        <v>0</v>
      </c>
    </row>
    <row r="2419" spans="1:9" s="125" customFormat="1" ht="25.5" x14ac:dyDescent="0.2">
      <c r="A2419" s="513" t="s">
        <v>707</v>
      </c>
      <c r="B2419" s="525" t="s">
        <v>194</v>
      </c>
      <c r="C2419" s="103">
        <f t="shared" si="365"/>
        <v>300</v>
      </c>
      <c r="D2419" s="98">
        <v>0</v>
      </c>
      <c r="E2419" s="72">
        <f>303-3</f>
        <v>300</v>
      </c>
      <c r="F2419" s="98">
        <v>0</v>
      </c>
      <c r="G2419" s="98">
        <v>0</v>
      </c>
      <c r="H2419" s="98">
        <v>0</v>
      </c>
      <c r="I2419" s="98">
        <v>0</v>
      </c>
    </row>
    <row r="2420" spans="1:9" s="125" customFormat="1" x14ac:dyDescent="0.2">
      <c r="A2420" s="466"/>
      <c r="B2420" s="483" t="s">
        <v>195</v>
      </c>
      <c r="C2420" s="103">
        <f t="shared" si="365"/>
        <v>300</v>
      </c>
      <c r="D2420" s="98">
        <v>0</v>
      </c>
      <c r="E2420" s="72">
        <f>303-3</f>
        <v>300</v>
      </c>
      <c r="F2420" s="98">
        <v>0</v>
      </c>
      <c r="G2420" s="98">
        <v>0</v>
      </c>
      <c r="H2420" s="98">
        <v>0</v>
      </c>
      <c r="I2420" s="98">
        <v>0</v>
      </c>
    </row>
    <row r="2421" spans="1:9" s="125" customFormat="1" x14ac:dyDescent="0.2">
      <c r="A2421" s="498" t="s">
        <v>708</v>
      </c>
      <c r="B2421" s="525" t="s">
        <v>194</v>
      </c>
      <c r="C2421" s="103">
        <f t="shared" si="365"/>
        <v>30</v>
      </c>
      <c r="D2421" s="98">
        <v>0</v>
      </c>
      <c r="E2421" s="72">
        <v>30</v>
      </c>
      <c r="F2421" s="98">
        <v>0</v>
      </c>
      <c r="G2421" s="98">
        <v>0</v>
      </c>
      <c r="H2421" s="98">
        <v>0</v>
      </c>
      <c r="I2421" s="98">
        <v>0</v>
      </c>
    </row>
    <row r="2422" spans="1:9" s="125" customFormat="1" x14ac:dyDescent="0.2">
      <c r="A2422" s="466"/>
      <c r="B2422" s="483" t="s">
        <v>195</v>
      </c>
      <c r="C2422" s="103">
        <f t="shared" si="365"/>
        <v>30</v>
      </c>
      <c r="D2422" s="98">
        <v>0</v>
      </c>
      <c r="E2422" s="72">
        <v>30</v>
      </c>
      <c r="F2422" s="98">
        <v>0</v>
      </c>
      <c r="G2422" s="98">
        <v>0</v>
      </c>
      <c r="H2422" s="98">
        <v>0</v>
      </c>
      <c r="I2422" s="98">
        <v>0</v>
      </c>
    </row>
    <row r="2423" spans="1:9" x14ac:dyDescent="0.2">
      <c r="A2423" s="635" t="s">
        <v>244</v>
      </c>
      <c r="B2423" s="636"/>
      <c r="C2423" s="637"/>
      <c r="D2423" s="637"/>
      <c r="E2423" s="637"/>
      <c r="F2423" s="637"/>
      <c r="G2423" s="637"/>
      <c r="H2423" s="637"/>
      <c r="I2423" s="638"/>
    </row>
    <row r="2424" spans="1:9" x14ac:dyDescent="0.2">
      <c r="A2424" s="65" t="s">
        <v>197</v>
      </c>
      <c r="B2424" s="60" t="s">
        <v>194</v>
      </c>
      <c r="C2424" s="58">
        <f t="shared" ref="C2424:C2471" si="366">D2424+E2424+F2424+G2424+H2424+I2424</f>
        <v>1723</v>
      </c>
      <c r="D2424" s="72">
        <f t="shared" ref="D2424:I2429" si="367">D2426</f>
        <v>1144</v>
      </c>
      <c r="E2424" s="72">
        <f t="shared" si="367"/>
        <v>579</v>
      </c>
      <c r="F2424" s="72">
        <f t="shared" si="367"/>
        <v>0</v>
      </c>
      <c r="G2424" s="72">
        <f t="shared" si="367"/>
        <v>0</v>
      </c>
      <c r="H2424" s="72">
        <f t="shared" si="367"/>
        <v>0</v>
      </c>
      <c r="I2424" s="72">
        <f t="shared" si="367"/>
        <v>0</v>
      </c>
    </row>
    <row r="2425" spans="1:9" x14ac:dyDescent="0.2">
      <c r="A2425" s="69" t="s">
        <v>222</v>
      </c>
      <c r="B2425" s="61" t="s">
        <v>195</v>
      </c>
      <c r="C2425" s="58">
        <f t="shared" si="366"/>
        <v>1723</v>
      </c>
      <c r="D2425" s="72">
        <f t="shared" si="367"/>
        <v>1144</v>
      </c>
      <c r="E2425" s="72">
        <f t="shared" si="367"/>
        <v>579</v>
      </c>
      <c r="F2425" s="72">
        <f t="shared" si="367"/>
        <v>0</v>
      </c>
      <c r="G2425" s="72">
        <f t="shared" si="367"/>
        <v>0</v>
      </c>
      <c r="H2425" s="72">
        <f t="shared" si="367"/>
        <v>0</v>
      </c>
      <c r="I2425" s="72">
        <f t="shared" si="367"/>
        <v>0</v>
      </c>
    </row>
    <row r="2426" spans="1:9" x14ac:dyDescent="0.2">
      <c r="A2426" s="53" t="s">
        <v>209</v>
      </c>
      <c r="B2426" s="62" t="s">
        <v>194</v>
      </c>
      <c r="C2426" s="58">
        <f t="shared" si="366"/>
        <v>1723</v>
      </c>
      <c r="D2426" s="72">
        <f t="shared" si="367"/>
        <v>1144</v>
      </c>
      <c r="E2426" s="72">
        <f t="shared" si="367"/>
        <v>579</v>
      </c>
      <c r="F2426" s="72">
        <f t="shared" si="367"/>
        <v>0</v>
      </c>
      <c r="G2426" s="72">
        <f t="shared" si="367"/>
        <v>0</v>
      </c>
      <c r="H2426" s="72">
        <f t="shared" si="367"/>
        <v>0</v>
      </c>
      <c r="I2426" s="72">
        <f t="shared" si="367"/>
        <v>0</v>
      </c>
    </row>
    <row r="2427" spans="1:9" x14ac:dyDescent="0.2">
      <c r="A2427" s="14" t="s">
        <v>225</v>
      </c>
      <c r="B2427" s="61" t="s">
        <v>195</v>
      </c>
      <c r="C2427" s="58">
        <f t="shared" si="366"/>
        <v>1723</v>
      </c>
      <c r="D2427" s="72">
        <f t="shared" si="367"/>
        <v>1144</v>
      </c>
      <c r="E2427" s="72">
        <f t="shared" si="367"/>
        <v>579</v>
      </c>
      <c r="F2427" s="72">
        <f t="shared" si="367"/>
        <v>0</v>
      </c>
      <c r="G2427" s="72">
        <f t="shared" si="367"/>
        <v>0</v>
      </c>
      <c r="H2427" s="72">
        <f t="shared" si="367"/>
        <v>0</v>
      </c>
      <c r="I2427" s="72">
        <f t="shared" si="367"/>
        <v>0</v>
      </c>
    </row>
    <row r="2428" spans="1:9" x14ac:dyDescent="0.2">
      <c r="A2428" s="21" t="s">
        <v>257</v>
      </c>
      <c r="B2428" s="8" t="s">
        <v>194</v>
      </c>
      <c r="C2428" s="58">
        <f t="shared" si="366"/>
        <v>1723</v>
      </c>
      <c r="D2428" s="72">
        <f t="shared" si="367"/>
        <v>1144</v>
      </c>
      <c r="E2428" s="72">
        <f t="shared" si="367"/>
        <v>579</v>
      </c>
      <c r="F2428" s="72">
        <f t="shared" si="367"/>
        <v>0</v>
      </c>
      <c r="G2428" s="72">
        <f t="shared" si="367"/>
        <v>0</v>
      </c>
      <c r="H2428" s="72">
        <f t="shared" si="367"/>
        <v>0</v>
      </c>
      <c r="I2428" s="72">
        <f t="shared" si="367"/>
        <v>0</v>
      </c>
    </row>
    <row r="2429" spans="1:9" x14ac:dyDescent="0.2">
      <c r="A2429" s="18"/>
      <c r="B2429" s="227" t="s">
        <v>195</v>
      </c>
      <c r="C2429" s="58">
        <f t="shared" si="366"/>
        <v>1723</v>
      </c>
      <c r="D2429" s="72">
        <f t="shared" si="367"/>
        <v>1144</v>
      </c>
      <c r="E2429" s="72">
        <f t="shared" si="367"/>
        <v>579</v>
      </c>
      <c r="F2429" s="72">
        <f t="shared" si="367"/>
        <v>0</v>
      </c>
      <c r="G2429" s="72">
        <f t="shared" si="367"/>
        <v>0</v>
      </c>
      <c r="H2429" s="72">
        <f>H2431</f>
        <v>0</v>
      </c>
      <c r="I2429" s="72">
        <f t="shared" si="367"/>
        <v>0</v>
      </c>
    </row>
    <row r="2430" spans="1:9" x14ac:dyDescent="0.2">
      <c r="A2430" s="21" t="s">
        <v>236</v>
      </c>
      <c r="B2430" s="8" t="s">
        <v>194</v>
      </c>
      <c r="C2430" s="58">
        <f t="shared" si="366"/>
        <v>1723</v>
      </c>
      <c r="D2430" s="72">
        <f t="shared" ref="D2430:I2431" si="368">D2432+D2462</f>
        <v>1144</v>
      </c>
      <c r="E2430" s="72">
        <f t="shared" si="368"/>
        <v>579</v>
      </c>
      <c r="F2430" s="72">
        <f t="shared" si="368"/>
        <v>0</v>
      </c>
      <c r="G2430" s="72">
        <f t="shared" si="368"/>
        <v>0</v>
      </c>
      <c r="H2430" s="72">
        <f t="shared" si="368"/>
        <v>0</v>
      </c>
      <c r="I2430" s="72">
        <f t="shared" si="368"/>
        <v>0</v>
      </c>
    </row>
    <row r="2431" spans="1:9" x14ac:dyDescent="0.2">
      <c r="A2431" s="18"/>
      <c r="B2431" s="227" t="s">
        <v>195</v>
      </c>
      <c r="C2431" s="58">
        <f t="shared" si="366"/>
        <v>1723</v>
      </c>
      <c r="D2431" s="72">
        <f t="shared" si="368"/>
        <v>1144</v>
      </c>
      <c r="E2431" s="72">
        <f t="shared" si="368"/>
        <v>579</v>
      </c>
      <c r="F2431" s="72">
        <f t="shared" si="368"/>
        <v>0</v>
      </c>
      <c r="G2431" s="72">
        <f t="shared" si="368"/>
        <v>0</v>
      </c>
      <c r="H2431" s="72">
        <f t="shared" si="368"/>
        <v>0</v>
      </c>
      <c r="I2431" s="72">
        <f t="shared" si="368"/>
        <v>0</v>
      </c>
    </row>
    <row r="2432" spans="1:9" s="334" customFormat="1" ht="16.5" customHeight="1" x14ac:dyDescent="0.2">
      <c r="A2432" s="21" t="s">
        <v>238</v>
      </c>
      <c r="B2432" s="62" t="s">
        <v>194</v>
      </c>
      <c r="C2432" s="98">
        <f t="shared" si="366"/>
        <v>269</v>
      </c>
      <c r="D2432" s="98">
        <f t="shared" ref="D2432:I2433" si="369">D2434+D2454+D2458</f>
        <v>0</v>
      </c>
      <c r="E2432" s="98">
        <f t="shared" si="369"/>
        <v>269</v>
      </c>
      <c r="F2432" s="98">
        <f t="shared" si="369"/>
        <v>0</v>
      </c>
      <c r="G2432" s="98">
        <f t="shared" si="369"/>
        <v>0</v>
      </c>
      <c r="H2432" s="98">
        <f t="shared" si="369"/>
        <v>0</v>
      </c>
      <c r="I2432" s="98">
        <f t="shared" si="369"/>
        <v>0</v>
      </c>
    </row>
    <row r="2433" spans="1:9" s="334" customFormat="1" x14ac:dyDescent="0.2">
      <c r="A2433" s="18"/>
      <c r="B2433" s="61" t="s">
        <v>195</v>
      </c>
      <c r="C2433" s="98">
        <f t="shared" si="366"/>
        <v>269</v>
      </c>
      <c r="D2433" s="98">
        <f t="shared" si="369"/>
        <v>0</v>
      </c>
      <c r="E2433" s="98">
        <f t="shared" si="369"/>
        <v>269</v>
      </c>
      <c r="F2433" s="98">
        <f t="shared" si="369"/>
        <v>0</v>
      </c>
      <c r="G2433" s="98">
        <f t="shared" si="369"/>
        <v>0</v>
      </c>
      <c r="H2433" s="98">
        <f t="shared" si="369"/>
        <v>0</v>
      </c>
      <c r="I2433" s="98">
        <f t="shared" si="369"/>
        <v>0</v>
      </c>
    </row>
    <row r="2434" spans="1:9" s="334" customFormat="1" ht="16.5" customHeight="1" x14ac:dyDescent="0.2">
      <c r="A2434" s="95" t="s">
        <v>298</v>
      </c>
      <c r="B2434" s="301" t="s">
        <v>194</v>
      </c>
      <c r="C2434" s="98">
        <f t="shared" si="366"/>
        <v>236</v>
      </c>
      <c r="D2434" s="98">
        <f>D2436+D2438+D2440+D2442+D2444+D2446+D2448+D2450+D2452</f>
        <v>0</v>
      </c>
      <c r="E2434" s="98">
        <f t="shared" ref="E2434:I2435" si="370">E2436+E2438+E2440+E2442+E2444+E2446+E2448+E2450+E2452</f>
        <v>236</v>
      </c>
      <c r="F2434" s="98">
        <f t="shared" si="370"/>
        <v>0</v>
      </c>
      <c r="G2434" s="98">
        <f t="shared" si="370"/>
        <v>0</v>
      </c>
      <c r="H2434" s="98">
        <f t="shared" si="370"/>
        <v>0</v>
      </c>
      <c r="I2434" s="98">
        <f t="shared" si="370"/>
        <v>0</v>
      </c>
    </row>
    <row r="2435" spans="1:9" s="334" customFormat="1" x14ac:dyDescent="0.2">
      <c r="A2435" s="50"/>
      <c r="B2435" s="303" t="s">
        <v>195</v>
      </c>
      <c r="C2435" s="98">
        <f t="shared" si="366"/>
        <v>236</v>
      </c>
      <c r="D2435" s="98">
        <f>D2437+D2439+D2441+D2443+D2445+D2447+D2449+D2451+D2453</f>
        <v>0</v>
      </c>
      <c r="E2435" s="98">
        <f t="shared" si="370"/>
        <v>236</v>
      </c>
      <c r="F2435" s="98">
        <f t="shared" si="370"/>
        <v>0</v>
      </c>
      <c r="G2435" s="98">
        <f t="shared" si="370"/>
        <v>0</v>
      </c>
      <c r="H2435" s="98">
        <f t="shared" si="370"/>
        <v>0</v>
      </c>
      <c r="I2435" s="98">
        <f t="shared" si="370"/>
        <v>0</v>
      </c>
    </row>
    <row r="2436" spans="1:9" s="334" customFormat="1" ht="16.5" customHeight="1" x14ac:dyDescent="0.25">
      <c r="A2436" s="247" t="s">
        <v>797</v>
      </c>
      <c r="B2436" s="525" t="s">
        <v>194</v>
      </c>
      <c r="C2436" s="98">
        <f t="shared" si="366"/>
        <v>21</v>
      </c>
      <c r="D2436" s="98">
        <v>0</v>
      </c>
      <c r="E2436" s="72">
        <v>21</v>
      </c>
      <c r="F2436" s="98">
        <v>0</v>
      </c>
      <c r="G2436" s="98">
        <v>0</v>
      </c>
      <c r="H2436" s="98">
        <v>0</v>
      </c>
      <c r="I2436" s="98">
        <v>0</v>
      </c>
    </row>
    <row r="2437" spans="1:9" s="334" customFormat="1" x14ac:dyDescent="0.2">
      <c r="A2437" s="560"/>
      <c r="B2437" s="483" t="s">
        <v>195</v>
      </c>
      <c r="C2437" s="98">
        <f t="shared" si="366"/>
        <v>21</v>
      </c>
      <c r="D2437" s="98">
        <v>0</v>
      </c>
      <c r="E2437" s="72">
        <v>21</v>
      </c>
      <c r="F2437" s="98">
        <v>0</v>
      </c>
      <c r="G2437" s="98">
        <v>0</v>
      </c>
      <c r="H2437" s="98">
        <v>0</v>
      </c>
      <c r="I2437" s="98">
        <v>0</v>
      </c>
    </row>
    <row r="2438" spans="1:9" s="334" customFormat="1" ht="16.5" customHeight="1" x14ac:dyDescent="0.25">
      <c r="A2438" s="247" t="s">
        <v>798</v>
      </c>
      <c r="B2438" s="525" t="s">
        <v>194</v>
      </c>
      <c r="C2438" s="98">
        <f t="shared" si="366"/>
        <v>25</v>
      </c>
      <c r="D2438" s="98">
        <v>0</v>
      </c>
      <c r="E2438" s="72">
        <v>25</v>
      </c>
      <c r="F2438" s="98">
        <v>0</v>
      </c>
      <c r="G2438" s="98">
        <v>0</v>
      </c>
      <c r="H2438" s="98">
        <v>0</v>
      </c>
      <c r="I2438" s="98">
        <v>0</v>
      </c>
    </row>
    <row r="2439" spans="1:9" s="334" customFormat="1" x14ac:dyDescent="0.2">
      <c r="A2439" s="560"/>
      <c r="B2439" s="483" t="s">
        <v>195</v>
      </c>
      <c r="C2439" s="98">
        <f t="shared" si="366"/>
        <v>25</v>
      </c>
      <c r="D2439" s="98">
        <v>0</v>
      </c>
      <c r="E2439" s="72">
        <v>25</v>
      </c>
      <c r="F2439" s="98">
        <v>0</v>
      </c>
      <c r="G2439" s="98">
        <v>0</v>
      </c>
      <c r="H2439" s="98">
        <v>0</v>
      </c>
      <c r="I2439" s="98">
        <v>0</v>
      </c>
    </row>
    <row r="2440" spans="1:9" s="334" customFormat="1" ht="29.25" customHeight="1" x14ac:dyDescent="0.25">
      <c r="A2440" s="247" t="s">
        <v>799</v>
      </c>
      <c r="B2440" s="525" t="s">
        <v>194</v>
      </c>
      <c r="C2440" s="98">
        <f t="shared" si="366"/>
        <v>0</v>
      </c>
      <c r="D2440" s="98">
        <v>0</v>
      </c>
      <c r="E2440" s="72">
        <f>4-4</f>
        <v>0</v>
      </c>
      <c r="F2440" s="98">
        <v>0</v>
      </c>
      <c r="G2440" s="98">
        <v>0</v>
      </c>
      <c r="H2440" s="98">
        <v>0</v>
      </c>
      <c r="I2440" s="98">
        <v>0</v>
      </c>
    </row>
    <row r="2441" spans="1:9" s="334" customFormat="1" x14ac:dyDescent="0.2">
      <c r="A2441" s="560"/>
      <c r="B2441" s="483" t="s">
        <v>195</v>
      </c>
      <c r="C2441" s="98">
        <f t="shared" si="366"/>
        <v>0</v>
      </c>
      <c r="D2441" s="98">
        <v>0</v>
      </c>
      <c r="E2441" s="72">
        <f>4-4</f>
        <v>0</v>
      </c>
      <c r="F2441" s="98">
        <v>0</v>
      </c>
      <c r="G2441" s="98">
        <v>0</v>
      </c>
      <c r="H2441" s="98">
        <v>0</v>
      </c>
      <c r="I2441" s="98">
        <v>0</v>
      </c>
    </row>
    <row r="2442" spans="1:9" s="334" customFormat="1" ht="30" customHeight="1" x14ac:dyDescent="0.25">
      <c r="A2442" s="247" t="s">
        <v>800</v>
      </c>
      <c r="B2442" s="525" t="s">
        <v>194</v>
      </c>
      <c r="C2442" s="98">
        <f t="shared" si="366"/>
        <v>13</v>
      </c>
      <c r="D2442" s="98">
        <v>0</v>
      </c>
      <c r="E2442" s="72">
        <v>13</v>
      </c>
      <c r="F2442" s="98">
        <v>0</v>
      </c>
      <c r="G2442" s="98">
        <v>0</v>
      </c>
      <c r="H2442" s="98">
        <v>0</v>
      </c>
      <c r="I2442" s="98">
        <v>0</v>
      </c>
    </row>
    <row r="2443" spans="1:9" s="334" customFormat="1" x14ac:dyDescent="0.2">
      <c r="A2443" s="560"/>
      <c r="B2443" s="483" t="s">
        <v>195</v>
      </c>
      <c r="C2443" s="98">
        <f t="shared" si="366"/>
        <v>13</v>
      </c>
      <c r="D2443" s="98">
        <v>0</v>
      </c>
      <c r="E2443" s="72">
        <v>13</v>
      </c>
      <c r="F2443" s="98">
        <v>0</v>
      </c>
      <c r="G2443" s="98">
        <v>0</v>
      </c>
      <c r="H2443" s="98">
        <v>0</v>
      </c>
      <c r="I2443" s="98">
        <v>0</v>
      </c>
    </row>
    <row r="2444" spans="1:9" s="334" customFormat="1" ht="16.5" customHeight="1" x14ac:dyDescent="0.25">
      <c r="A2444" s="247" t="s">
        <v>801</v>
      </c>
      <c r="B2444" s="525" t="s">
        <v>194</v>
      </c>
      <c r="C2444" s="98">
        <f t="shared" si="366"/>
        <v>141</v>
      </c>
      <c r="D2444" s="98">
        <v>0</v>
      </c>
      <c r="E2444" s="72">
        <v>141</v>
      </c>
      <c r="F2444" s="98">
        <v>0</v>
      </c>
      <c r="G2444" s="98">
        <v>0</v>
      </c>
      <c r="H2444" s="98">
        <v>0</v>
      </c>
      <c r="I2444" s="98">
        <v>0</v>
      </c>
    </row>
    <row r="2445" spans="1:9" s="334" customFormat="1" x14ac:dyDescent="0.2">
      <c r="A2445" s="560"/>
      <c r="B2445" s="483" t="s">
        <v>195</v>
      </c>
      <c r="C2445" s="98">
        <f t="shared" si="366"/>
        <v>141</v>
      </c>
      <c r="D2445" s="98">
        <v>0</v>
      </c>
      <c r="E2445" s="72">
        <v>141</v>
      </c>
      <c r="F2445" s="98">
        <v>0</v>
      </c>
      <c r="G2445" s="98">
        <v>0</v>
      </c>
      <c r="H2445" s="98">
        <v>0</v>
      </c>
      <c r="I2445" s="98">
        <v>0</v>
      </c>
    </row>
    <row r="2446" spans="1:9" s="334" customFormat="1" ht="27.75" customHeight="1" x14ac:dyDescent="0.2">
      <c r="A2446" s="572" t="s">
        <v>952</v>
      </c>
      <c r="B2446" s="71" t="s">
        <v>194</v>
      </c>
      <c r="C2446" s="98">
        <f t="shared" si="366"/>
        <v>17</v>
      </c>
      <c r="D2446" s="98">
        <v>0</v>
      </c>
      <c r="E2446" s="72">
        <v>17</v>
      </c>
      <c r="F2446" s="98">
        <v>0</v>
      </c>
      <c r="G2446" s="98">
        <v>0</v>
      </c>
      <c r="H2446" s="98">
        <v>0</v>
      </c>
      <c r="I2446" s="98">
        <v>0</v>
      </c>
    </row>
    <row r="2447" spans="1:9" s="334" customFormat="1" x14ac:dyDescent="0.2">
      <c r="A2447" s="11"/>
      <c r="B2447" s="70" t="s">
        <v>195</v>
      </c>
      <c r="C2447" s="98">
        <f t="shared" si="366"/>
        <v>17</v>
      </c>
      <c r="D2447" s="98">
        <v>0</v>
      </c>
      <c r="E2447" s="72">
        <v>17</v>
      </c>
      <c r="F2447" s="98">
        <v>0</v>
      </c>
      <c r="G2447" s="98">
        <v>0</v>
      </c>
      <c r="H2447" s="98">
        <v>0</v>
      </c>
      <c r="I2447" s="98">
        <v>0</v>
      </c>
    </row>
    <row r="2448" spans="1:9" s="334" customFormat="1" ht="27" customHeight="1" x14ac:dyDescent="0.2">
      <c r="A2448" s="572" t="s">
        <v>953</v>
      </c>
      <c r="B2448" s="71" t="s">
        <v>194</v>
      </c>
      <c r="C2448" s="98">
        <f t="shared" si="366"/>
        <v>5</v>
      </c>
      <c r="D2448" s="98">
        <v>0</v>
      </c>
      <c r="E2448" s="72">
        <v>5</v>
      </c>
      <c r="F2448" s="98">
        <v>0</v>
      </c>
      <c r="G2448" s="98">
        <v>0</v>
      </c>
      <c r="H2448" s="98">
        <v>0</v>
      </c>
      <c r="I2448" s="98">
        <v>0</v>
      </c>
    </row>
    <row r="2449" spans="1:9" s="334" customFormat="1" x14ac:dyDescent="0.2">
      <c r="A2449" s="11"/>
      <c r="B2449" s="70" t="s">
        <v>195</v>
      </c>
      <c r="C2449" s="98">
        <f t="shared" si="366"/>
        <v>5</v>
      </c>
      <c r="D2449" s="98">
        <v>0</v>
      </c>
      <c r="E2449" s="72">
        <v>5</v>
      </c>
      <c r="F2449" s="98">
        <v>0</v>
      </c>
      <c r="G2449" s="98">
        <v>0</v>
      </c>
      <c r="H2449" s="98">
        <v>0</v>
      </c>
      <c r="I2449" s="98">
        <v>0</v>
      </c>
    </row>
    <row r="2450" spans="1:9" s="334" customFormat="1" ht="27" customHeight="1" x14ac:dyDescent="0.2">
      <c r="A2450" s="572" t="s">
        <v>954</v>
      </c>
      <c r="B2450" s="66" t="s">
        <v>194</v>
      </c>
      <c r="C2450" s="98">
        <f t="shared" si="366"/>
        <v>10</v>
      </c>
      <c r="D2450" s="98">
        <v>0</v>
      </c>
      <c r="E2450" s="72">
        <v>10</v>
      </c>
      <c r="F2450" s="98">
        <v>0</v>
      </c>
      <c r="G2450" s="98">
        <v>0</v>
      </c>
      <c r="H2450" s="98">
        <v>0</v>
      </c>
      <c r="I2450" s="98">
        <v>0</v>
      </c>
    </row>
    <row r="2451" spans="1:9" s="334" customFormat="1" x14ac:dyDescent="0.2">
      <c r="A2451" s="11"/>
      <c r="B2451" s="66" t="s">
        <v>195</v>
      </c>
      <c r="C2451" s="98">
        <f t="shared" si="366"/>
        <v>10</v>
      </c>
      <c r="D2451" s="98">
        <v>0</v>
      </c>
      <c r="E2451" s="72">
        <v>10</v>
      </c>
      <c r="F2451" s="98">
        <v>0</v>
      </c>
      <c r="G2451" s="98">
        <v>0</v>
      </c>
      <c r="H2451" s="98">
        <v>0</v>
      </c>
      <c r="I2451" s="98">
        <v>0</v>
      </c>
    </row>
    <row r="2452" spans="1:9" s="334" customFormat="1" ht="25.5" customHeight="1" x14ac:dyDescent="0.2">
      <c r="A2452" s="572" t="s">
        <v>955</v>
      </c>
      <c r="B2452" s="71" t="s">
        <v>194</v>
      </c>
      <c r="C2452" s="98">
        <f t="shared" si="366"/>
        <v>4</v>
      </c>
      <c r="D2452" s="98">
        <v>0</v>
      </c>
      <c r="E2452" s="72">
        <v>4</v>
      </c>
      <c r="F2452" s="98">
        <v>0</v>
      </c>
      <c r="G2452" s="98">
        <v>0</v>
      </c>
      <c r="H2452" s="98">
        <v>0</v>
      </c>
      <c r="I2452" s="98">
        <v>0</v>
      </c>
    </row>
    <row r="2453" spans="1:9" s="334" customFormat="1" x14ac:dyDescent="0.2">
      <c r="A2453" s="11"/>
      <c r="B2453" s="70" t="s">
        <v>195</v>
      </c>
      <c r="C2453" s="98">
        <f t="shared" si="366"/>
        <v>4</v>
      </c>
      <c r="D2453" s="98">
        <v>0</v>
      </c>
      <c r="E2453" s="72">
        <v>4</v>
      </c>
      <c r="F2453" s="98">
        <v>0</v>
      </c>
      <c r="G2453" s="98">
        <v>0</v>
      </c>
      <c r="H2453" s="98">
        <v>0</v>
      </c>
      <c r="I2453" s="98">
        <v>0</v>
      </c>
    </row>
    <row r="2454" spans="1:9" s="334" customFormat="1" ht="16.5" customHeight="1" x14ac:dyDescent="0.2">
      <c r="A2454" s="561" t="s">
        <v>802</v>
      </c>
      <c r="B2454" s="558" t="s">
        <v>194</v>
      </c>
      <c r="C2454" s="98">
        <f t="shared" si="366"/>
        <v>16</v>
      </c>
      <c r="D2454" s="98">
        <f t="shared" ref="D2454:I2455" si="371">D2456</f>
        <v>0</v>
      </c>
      <c r="E2454" s="98">
        <f t="shared" si="371"/>
        <v>16</v>
      </c>
      <c r="F2454" s="98">
        <f t="shared" si="371"/>
        <v>0</v>
      </c>
      <c r="G2454" s="98">
        <f t="shared" si="371"/>
        <v>0</v>
      </c>
      <c r="H2454" s="98">
        <f t="shared" si="371"/>
        <v>0</v>
      </c>
      <c r="I2454" s="98">
        <f t="shared" si="371"/>
        <v>0</v>
      </c>
    </row>
    <row r="2455" spans="1:9" s="334" customFormat="1" x14ac:dyDescent="0.2">
      <c r="A2455" s="560"/>
      <c r="B2455" s="559" t="s">
        <v>195</v>
      </c>
      <c r="C2455" s="98">
        <f t="shared" si="366"/>
        <v>16</v>
      </c>
      <c r="D2455" s="98">
        <f t="shared" si="371"/>
        <v>0</v>
      </c>
      <c r="E2455" s="98">
        <f t="shared" si="371"/>
        <v>16</v>
      </c>
      <c r="F2455" s="98">
        <f t="shared" si="371"/>
        <v>0</v>
      </c>
      <c r="G2455" s="98">
        <f t="shared" si="371"/>
        <v>0</v>
      </c>
      <c r="H2455" s="98">
        <f t="shared" si="371"/>
        <v>0</v>
      </c>
      <c r="I2455" s="98">
        <f t="shared" si="371"/>
        <v>0</v>
      </c>
    </row>
    <row r="2456" spans="1:9" s="334" customFormat="1" ht="16.5" customHeight="1" x14ac:dyDescent="0.25">
      <c r="A2456" s="247" t="s">
        <v>803</v>
      </c>
      <c r="B2456" s="525" t="s">
        <v>194</v>
      </c>
      <c r="C2456" s="98">
        <f t="shared" si="366"/>
        <v>16</v>
      </c>
      <c r="D2456" s="98">
        <v>0</v>
      </c>
      <c r="E2456" s="72">
        <v>16</v>
      </c>
      <c r="F2456" s="98">
        <v>0</v>
      </c>
      <c r="G2456" s="98">
        <v>0</v>
      </c>
      <c r="H2456" s="98">
        <v>0</v>
      </c>
      <c r="I2456" s="98">
        <v>0</v>
      </c>
    </row>
    <row r="2457" spans="1:9" s="334" customFormat="1" x14ac:dyDescent="0.2">
      <c r="A2457" s="560"/>
      <c r="B2457" s="483" t="s">
        <v>195</v>
      </c>
      <c r="C2457" s="98">
        <f t="shared" si="366"/>
        <v>16</v>
      </c>
      <c r="D2457" s="98">
        <v>0</v>
      </c>
      <c r="E2457" s="72">
        <v>16</v>
      </c>
      <c r="F2457" s="98">
        <v>0</v>
      </c>
      <c r="G2457" s="98">
        <v>0</v>
      </c>
      <c r="H2457" s="98">
        <v>0</v>
      </c>
      <c r="I2457" s="98">
        <v>0</v>
      </c>
    </row>
    <row r="2458" spans="1:9" s="334" customFormat="1" ht="16.5" customHeight="1" x14ac:dyDescent="0.2">
      <c r="A2458" s="582" t="s">
        <v>843</v>
      </c>
      <c r="B2458" s="583" t="s">
        <v>194</v>
      </c>
      <c r="C2458" s="98">
        <f>D2458+E2458+F2458+G2458+H2458+I2458</f>
        <v>17</v>
      </c>
      <c r="D2458" s="98">
        <f t="shared" ref="D2458:I2459" si="372">D2460</f>
        <v>0</v>
      </c>
      <c r="E2458" s="98">
        <f t="shared" si="372"/>
        <v>17</v>
      </c>
      <c r="F2458" s="98">
        <f t="shared" si="372"/>
        <v>0</v>
      </c>
      <c r="G2458" s="98">
        <f t="shared" si="372"/>
        <v>0</v>
      </c>
      <c r="H2458" s="98">
        <f t="shared" si="372"/>
        <v>0</v>
      </c>
      <c r="I2458" s="98">
        <f t="shared" si="372"/>
        <v>0</v>
      </c>
    </row>
    <row r="2459" spans="1:9" s="334" customFormat="1" x14ac:dyDescent="0.2">
      <c r="A2459" s="584"/>
      <c r="B2459" s="177" t="s">
        <v>195</v>
      </c>
      <c r="C2459" s="98">
        <f>D2459+E2459+F2459+G2459+H2459+I2459</f>
        <v>17</v>
      </c>
      <c r="D2459" s="98">
        <f t="shared" si="372"/>
        <v>0</v>
      </c>
      <c r="E2459" s="98">
        <f t="shared" si="372"/>
        <v>17</v>
      </c>
      <c r="F2459" s="98">
        <f t="shared" si="372"/>
        <v>0</v>
      </c>
      <c r="G2459" s="98">
        <f t="shared" si="372"/>
        <v>0</v>
      </c>
      <c r="H2459" s="98">
        <f t="shared" si="372"/>
        <v>0</v>
      </c>
      <c r="I2459" s="98">
        <f t="shared" si="372"/>
        <v>0</v>
      </c>
    </row>
    <row r="2460" spans="1:9" s="334" customFormat="1" ht="16.5" customHeight="1" x14ac:dyDescent="0.2">
      <c r="A2460" s="562" t="s">
        <v>842</v>
      </c>
      <c r="B2460" s="585" t="s">
        <v>194</v>
      </c>
      <c r="C2460" s="98">
        <f>D2460+E2460+F2460+G2460+H2460+I2460</f>
        <v>17</v>
      </c>
      <c r="D2460" s="98">
        <v>0</v>
      </c>
      <c r="E2460" s="72">
        <v>17</v>
      </c>
      <c r="F2460" s="98">
        <v>0</v>
      </c>
      <c r="G2460" s="98">
        <v>0</v>
      </c>
      <c r="H2460" s="98">
        <v>0</v>
      </c>
      <c r="I2460" s="98">
        <v>0</v>
      </c>
    </row>
    <row r="2461" spans="1:9" s="334" customFormat="1" x14ac:dyDescent="0.2">
      <c r="A2461" s="564"/>
      <c r="B2461" s="61" t="s">
        <v>195</v>
      </c>
      <c r="C2461" s="98">
        <f>D2461+E2461+F2461+G2461+H2461+I2461</f>
        <v>17</v>
      </c>
      <c r="D2461" s="98">
        <v>0</v>
      </c>
      <c r="E2461" s="72">
        <v>17</v>
      </c>
      <c r="F2461" s="98">
        <v>0</v>
      </c>
      <c r="G2461" s="98">
        <v>0</v>
      </c>
      <c r="H2461" s="98">
        <v>0</v>
      </c>
      <c r="I2461" s="98">
        <v>0</v>
      </c>
    </row>
    <row r="2462" spans="1:9" s="161" customFormat="1" x14ac:dyDescent="0.2">
      <c r="A2462" s="129" t="s">
        <v>237</v>
      </c>
      <c r="B2462" s="174" t="s">
        <v>194</v>
      </c>
      <c r="C2462" s="160">
        <f t="shared" si="366"/>
        <v>1454</v>
      </c>
      <c r="D2462" s="160">
        <f t="shared" ref="D2462:I2463" si="373">D2464+D2468+D2472</f>
        <v>1144</v>
      </c>
      <c r="E2462" s="160">
        <f t="shared" si="373"/>
        <v>310</v>
      </c>
      <c r="F2462" s="160">
        <f t="shared" si="373"/>
        <v>0</v>
      </c>
      <c r="G2462" s="160">
        <f t="shared" si="373"/>
        <v>0</v>
      </c>
      <c r="H2462" s="160">
        <f t="shared" si="373"/>
        <v>0</v>
      </c>
      <c r="I2462" s="160">
        <f t="shared" si="373"/>
        <v>0</v>
      </c>
    </row>
    <row r="2463" spans="1:9" s="161" customFormat="1" x14ac:dyDescent="0.2">
      <c r="A2463" s="169"/>
      <c r="B2463" s="175" t="s">
        <v>195</v>
      </c>
      <c r="C2463" s="160">
        <f t="shared" si="366"/>
        <v>1454</v>
      </c>
      <c r="D2463" s="160">
        <f t="shared" si="373"/>
        <v>1144</v>
      </c>
      <c r="E2463" s="160">
        <f t="shared" si="373"/>
        <v>310</v>
      </c>
      <c r="F2463" s="160">
        <f t="shared" si="373"/>
        <v>0</v>
      </c>
      <c r="G2463" s="160">
        <f t="shared" si="373"/>
        <v>0</v>
      </c>
      <c r="H2463" s="160">
        <f t="shared" si="373"/>
        <v>0</v>
      </c>
      <c r="I2463" s="160">
        <f t="shared" si="373"/>
        <v>0</v>
      </c>
    </row>
    <row r="2464" spans="1:9" s="161" customFormat="1" x14ac:dyDescent="0.2">
      <c r="A2464" s="191" t="s">
        <v>714</v>
      </c>
      <c r="B2464" s="174" t="s">
        <v>194</v>
      </c>
      <c r="C2464" s="160">
        <f t="shared" si="366"/>
        <v>258</v>
      </c>
      <c r="D2464" s="160">
        <f t="shared" ref="D2464:I2465" si="374">D2466</f>
        <v>258</v>
      </c>
      <c r="E2464" s="160">
        <f t="shared" si="374"/>
        <v>0</v>
      </c>
      <c r="F2464" s="160">
        <f t="shared" si="374"/>
        <v>0</v>
      </c>
      <c r="G2464" s="160">
        <f t="shared" si="374"/>
        <v>0</v>
      </c>
      <c r="H2464" s="160">
        <f t="shared" si="374"/>
        <v>0</v>
      </c>
      <c r="I2464" s="160">
        <f t="shared" si="374"/>
        <v>0</v>
      </c>
    </row>
    <row r="2465" spans="1:10" s="161" customFormat="1" x14ac:dyDescent="0.2">
      <c r="A2465" s="193"/>
      <c r="B2465" s="175" t="s">
        <v>195</v>
      </c>
      <c r="C2465" s="160">
        <f t="shared" si="366"/>
        <v>258</v>
      </c>
      <c r="D2465" s="160">
        <f t="shared" si="374"/>
        <v>258</v>
      </c>
      <c r="E2465" s="160">
        <f t="shared" si="374"/>
        <v>0</v>
      </c>
      <c r="F2465" s="160">
        <f t="shared" si="374"/>
        <v>0</v>
      </c>
      <c r="G2465" s="160">
        <f t="shared" si="374"/>
        <v>0</v>
      </c>
      <c r="H2465" s="160">
        <f t="shared" si="374"/>
        <v>0</v>
      </c>
      <c r="I2465" s="160">
        <f t="shared" si="374"/>
        <v>0</v>
      </c>
    </row>
    <row r="2466" spans="1:10" s="338" customFormat="1" ht="47.25" x14ac:dyDescent="0.25">
      <c r="A2466" s="422" t="s">
        <v>488</v>
      </c>
      <c r="B2466" s="336" t="s">
        <v>194</v>
      </c>
      <c r="C2466" s="337">
        <f>D2466+E2466+F2466+G2466+H2466+I2466</f>
        <v>258</v>
      </c>
      <c r="D2466" s="337">
        <v>258</v>
      </c>
      <c r="E2466" s="337">
        <v>0</v>
      </c>
      <c r="F2466" s="337">
        <v>0</v>
      </c>
      <c r="G2466" s="337">
        <v>0</v>
      </c>
      <c r="H2466" s="337">
        <v>0</v>
      </c>
      <c r="I2466" s="337">
        <v>0</v>
      </c>
    </row>
    <row r="2467" spans="1:10" s="125" customFormat="1" x14ac:dyDescent="0.2">
      <c r="A2467" s="148"/>
      <c r="B2467" s="151" t="s">
        <v>195</v>
      </c>
      <c r="C2467" s="103">
        <f>D2467+E2467+F2467+G2467+H2467+I2467</f>
        <v>258</v>
      </c>
      <c r="D2467" s="98">
        <v>258</v>
      </c>
      <c r="E2467" s="98">
        <v>0</v>
      </c>
      <c r="F2467" s="98">
        <v>0</v>
      </c>
      <c r="G2467" s="98">
        <v>0</v>
      </c>
      <c r="H2467" s="98">
        <v>0</v>
      </c>
      <c r="I2467" s="98">
        <v>0</v>
      </c>
    </row>
    <row r="2468" spans="1:10" s="161" customFormat="1" x14ac:dyDescent="0.2">
      <c r="A2468" s="191" t="s">
        <v>715</v>
      </c>
      <c r="B2468" s="174" t="s">
        <v>194</v>
      </c>
      <c r="C2468" s="160">
        <f t="shared" si="366"/>
        <v>343</v>
      </c>
      <c r="D2468" s="160">
        <f t="shared" ref="D2468:I2469" si="375">D2470</f>
        <v>343</v>
      </c>
      <c r="E2468" s="160">
        <f t="shared" si="375"/>
        <v>0</v>
      </c>
      <c r="F2468" s="160">
        <f t="shared" si="375"/>
        <v>0</v>
      </c>
      <c r="G2468" s="160">
        <f t="shared" si="375"/>
        <v>0</v>
      </c>
      <c r="H2468" s="160">
        <f t="shared" si="375"/>
        <v>0</v>
      </c>
      <c r="I2468" s="160">
        <f t="shared" si="375"/>
        <v>0</v>
      </c>
    </row>
    <row r="2469" spans="1:10" s="161" customFormat="1" x14ac:dyDescent="0.2">
      <c r="A2469" s="193"/>
      <c r="B2469" s="175" t="s">
        <v>195</v>
      </c>
      <c r="C2469" s="160">
        <f t="shared" si="366"/>
        <v>343</v>
      </c>
      <c r="D2469" s="160">
        <f t="shared" si="375"/>
        <v>343</v>
      </c>
      <c r="E2469" s="160">
        <f t="shared" si="375"/>
        <v>0</v>
      </c>
      <c r="F2469" s="160">
        <f t="shared" si="375"/>
        <v>0</v>
      </c>
      <c r="G2469" s="160">
        <f t="shared" si="375"/>
        <v>0</v>
      </c>
      <c r="H2469" s="160">
        <f t="shared" si="375"/>
        <v>0</v>
      </c>
      <c r="I2469" s="160">
        <f t="shared" si="375"/>
        <v>0</v>
      </c>
    </row>
    <row r="2470" spans="1:10" s="338" customFormat="1" x14ac:dyDescent="0.2">
      <c r="A2470" s="335" t="s">
        <v>11</v>
      </c>
      <c r="B2470" s="336" t="s">
        <v>194</v>
      </c>
      <c r="C2470" s="337">
        <f t="shared" si="366"/>
        <v>343</v>
      </c>
      <c r="D2470" s="337">
        <v>343</v>
      </c>
      <c r="E2470" s="337">
        <v>0</v>
      </c>
      <c r="F2470" s="337">
        <v>0</v>
      </c>
      <c r="G2470" s="337">
        <v>0</v>
      </c>
      <c r="H2470" s="337">
        <v>0</v>
      </c>
      <c r="I2470" s="337">
        <v>0</v>
      </c>
    </row>
    <row r="2471" spans="1:10" s="125" customFormat="1" x14ac:dyDescent="0.2">
      <c r="A2471" s="148"/>
      <c r="B2471" s="151" t="s">
        <v>195</v>
      </c>
      <c r="C2471" s="103">
        <f t="shared" si="366"/>
        <v>343</v>
      </c>
      <c r="D2471" s="98">
        <v>343</v>
      </c>
      <c r="E2471" s="98">
        <v>0</v>
      </c>
      <c r="F2471" s="98">
        <v>0</v>
      </c>
      <c r="G2471" s="98">
        <v>0</v>
      </c>
      <c r="H2471" s="98">
        <v>0</v>
      </c>
      <c r="I2471" s="98">
        <v>0</v>
      </c>
    </row>
    <row r="2472" spans="1:10" s="161" customFormat="1" x14ac:dyDescent="0.2">
      <c r="A2472" s="182" t="s">
        <v>716</v>
      </c>
      <c r="B2472" s="174" t="s">
        <v>194</v>
      </c>
      <c r="C2472" s="160">
        <f>D2472+E2472+F2472+G2472+H2472+I2472</f>
        <v>853</v>
      </c>
      <c r="D2472" s="160">
        <f t="shared" ref="D2472:I2473" si="376">D2474+D2476+D2478+D2480+D2482</f>
        <v>543</v>
      </c>
      <c r="E2472" s="160">
        <f t="shared" si="376"/>
        <v>310</v>
      </c>
      <c r="F2472" s="160">
        <f t="shared" si="376"/>
        <v>0</v>
      </c>
      <c r="G2472" s="160">
        <f t="shared" si="376"/>
        <v>0</v>
      </c>
      <c r="H2472" s="160">
        <f t="shared" si="376"/>
        <v>0</v>
      </c>
      <c r="I2472" s="160">
        <f t="shared" si="376"/>
        <v>0</v>
      </c>
    </row>
    <row r="2473" spans="1:10" s="161" customFormat="1" x14ac:dyDescent="0.2">
      <c r="A2473" s="193"/>
      <c r="B2473" s="175" t="s">
        <v>195</v>
      </c>
      <c r="C2473" s="160">
        <f>D2473+E2473+F2473+G2473+H2473+I2473</f>
        <v>853</v>
      </c>
      <c r="D2473" s="160">
        <f t="shared" si="376"/>
        <v>543</v>
      </c>
      <c r="E2473" s="160">
        <f t="shared" si="376"/>
        <v>310</v>
      </c>
      <c r="F2473" s="160">
        <f t="shared" si="376"/>
        <v>0</v>
      </c>
      <c r="G2473" s="160">
        <f t="shared" si="376"/>
        <v>0</v>
      </c>
      <c r="H2473" s="160">
        <f t="shared" si="376"/>
        <v>0</v>
      </c>
      <c r="I2473" s="160">
        <f t="shared" si="376"/>
        <v>0</v>
      </c>
    </row>
    <row r="2474" spans="1:10" s="338" customFormat="1" ht="30" x14ac:dyDescent="0.25">
      <c r="A2474" s="372" t="s">
        <v>108</v>
      </c>
      <c r="B2474" s="336" t="s">
        <v>194</v>
      </c>
      <c r="C2474" s="337">
        <f>C2475</f>
        <v>520</v>
      </c>
      <c r="D2474" s="337">
        <v>520</v>
      </c>
      <c r="E2474" s="347">
        <f>E2475</f>
        <v>0</v>
      </c>
      <c r="F2474" s="337">
        <v>0</v>
      </c>
      <c r="G2474" s="337">
        <v>0</v>
      </c>
      <c r="H2474" s="337">
        <v>0</v>
      </c>
      <c r="I2474" s="337">
        <v>0</v>
      </c>
      <c r="J2474" s="338" t="s">
        <v>551</v>
      </c>
    </row>
    <row r="2475" spans="1:10" s="125" customFormat="1" x14ac:dyDescent="0.2">
      <c r="A2475" s="148"/>
      <c r="B2475" s="151" t="s">
        <v>195</v>
      </c>
      <c r="C2475" s="103">
        <f>D2475+E2475+F2475+G2475+H2475+I2475</f>
        <v>520</v>
      </c>
      <c r="D2475" s="98">
        <v>520</v>
      </c>
      <c r="E2475" s="58">
        <v>0</v>
      </c>
      <c r="F2475" s="98">
        <v>0</v>
      </c>
      <c r="G2475" s="98">
        <v>0</v>
      </c>
      <c r="H2475" s="98">
        <v>0</v>
      </c>
      <c r="I2475" s="98">
        <v>0</v>
      </c>
    </row>
    <row r="2476" spans="1:10" s="338" customFormat="1" ht="15" x14ac:dyDescent="0.25">
      <c r="A2476" s="370" t="s">
        <v>109</v>
      </c>
      <c r="B2476" s="336" t="s">
        <v>194</v>
      </c>
      <c r="C2476" s="337">
        <f>C2477</f>
        <v>23</v>
      </c>
      <c r="D2476" s="337">
        <v>23</v>
      </c>
      <c r="E2476" s="347">
        <v>0</v>
      </c>
      <c r="F2476" s="337">
        <v>0</v>
      </c>
      <c r="G2476" s="337">
        <v>0</v>
      </c>
      <c r="H2476" s="337">
        <v>0</v>
      </c>
      <c r="I2476" s="337">
        <v>0</v>
      </c>
      <c r="J2476" s="338" t="s">
        <v>551</v>
      </c>
    </row>
    <row r="2477" spans="1:10" s="125" customFormat="1" x14ac:dyDescent="0.2">
      <c r="A2477" s="148"/>
      <c r="B2477" s="151" t="s">
        <v>195</v>
      </c>
      <c r="C2477" s="103">
        <f t="shared" ref="C2477:C2483" si="377">D2477+E2477+F2477+G2477+H2477+I2477</f>
        <v>23</v>
      </c>
      <c r="D2477" s="98">
        <v>23</v>
      </c>
      <c r="E2477" s="58">
        <v>0</v>
      </c>
      <c r="F2477" s="98">
        <v>0</v>
      </c>
      <c r="G2477" s="98">
        <v>0</v>
      </c>
      <c r="H2477" s="98">
        <v>0</v>
      </c>
      <c r="I2477" s="98">
        <v>0</v>
      </c>
    </row>
    <row r="2478" spans="1:10" s="334" customFormat="1" ht="16.5" customHeight="1" x14ac:dyDescent="0.25">
      <c r="A2478" s="247" t="s">
        <v>712</v>
      </c>
      <c r="B2478" s="525" t="s">
        <v>194</v>
      </c>
      <c r="C2478" s="337">
        <f t="shared" si="377"/>
        <v>150</v>
      </c>
      <c r="D2478" s="337">
        <v>0</v>
      </c>
      <c r="E2478" s="72">
        <v>150</v>
      </c>
      <c r="F2478" s="337">
        <v>0</v>
      </c>
      <c r="G2478" s="337">
        <v>0</v>
      </c>
      <c r="H2478" s="337">
        <v>0</v>
      </c>
      <c r="I2478" s="337">
        <v>0</v>
      </c>
    </row>
    <row r="2479" spans="1:10" s="334" customFormat="1" x14ac:dyDescent="0.2">
      <c r="A2479" s="466"/>
      <c r="B2479" s="483" t="s">
        <v>195</v>
      </c>
      <c r="C2479" s="337">
        <f t="shared" si="377"/>
        <v>150</v>
      </c>
      <c r="D2479" s="337">
        <v>0</v>
      </c>
      <c r="E2479" s="72">
        <v>150</v>
      </c>
      <c r="F2479" s="337">
        <v>0</v>
      </c>
      <c r="G2479" s="337">
        <v>0</v>
      </c>
      <c r="H2479" s="337">
        <v>0</v>
      </c>
      <c r="I2479" s="337">
        <v>0</v>
      </c>
    </row>
    <row r="2480" spans="1:10" s="338" customFormat="1" ht="15" x14ac:dyDescent="0.25">
      <c r="A2480" s="246" t="s">
        <v>713</v>
      </c>
      <c r="B2480" s="525" t="s">
        <v>194</v>
      </c>
      <c r="C2480" s="337">
        <f t="shared" si="377"/>
        <v>60</v>
      </c>
      <c r="D2480" s="337">
        <v>0</v>
      </c>
      <c r="E2480" s="58">
        <v>60</v>
      </c>
      <c r="F2480" s="337">
        <v>0</v>
      </c>
      <c r="G2480" s="337">
        <v>0</v>
      </c>
      <c r="H2480" s="337">
        <v>0</v>
      </c>
      <c r="I2480" s="337">
        <v>0</v>
      </c>
    </row>
    <row r="2481" spans="1:9" s="338" customFormat="1" x14ac:dyDescent="0.2">
      <c r="A2481" s="466"/>
      <c r="B2481" s="483" t="s">
        <v>195</v>
      </c>
      <c r="C2481" s="337">
        <f t="shared" si="377"/>
        <v>60</v>
      </c>
      <c r="D2481" s="337">
        <v>0</v>
      </c>
      <c r="E2481" s="58">
        <v>60</v>
      </c>
      <c r="F2481" s="337">
        <v>0</v>
      </c>
      <c r="G2481" s="337">
        <v>0</v>
      </c>
      <c r="H2481" s="337">
        <v>0</v>
      </c>
      <c r="I2481" s="337">
        <v>0</v>
      </c>
    </row>
    <row r="2482" spans="1:9" s="338" customFormat="1" ht="15" x14ac:dyDescent="0.25">
      <c r="A2482" s="247" t="s">
        <v>804</v>
      </c>
      <c r="B2482" s="525" t="s">
        <v>194</v>
      </c>
      <c r="C2482" s="337">
        <f t="shared" si="377"/>
        <v>100</v>
      </c>
      <c r="D2482" s="337">
        <v>0</v>
      </c>
      <c r="E2482" s="58">
        <v>100</v>
      </c>
      <c r="F2482" s="337">
        <v>0</v>
      </c>
      <c r="G2482" s="337">
        <v>0</v>
      </c>
      <c r="H2482" s="337">
        <v>0</v>
      </c>
      <c r="I2482" s="337">
        <v>0</v>
      </c>
    </row>
    <row r="2483" spans="1:9" s="338" customFormat="1" x14ac:dyDescent="0.2">
      <c r="A2483" s="560"/>
      <c r="B2483" s="483" t="s">
        <v>195</v>
      </c>
      <c r="C2483" s="337">
        <f t="shared" si="377"/>
        <v>100</v>
      </c>
      <c r="D2483" s="337">
        <v>0</v>
      </c>
      <c r="E2483" s="58">
        <v>100</v>
      </c>
      <c r="F2483" s="337">
        <v>0</v>
      </c>
      <c r="G2483" s="337">
        <v>0</v>
      </c>
      <c r="H2483" s="337">
        <v>0</v>
      </c>
      <c r="I2483" s="337">
        <v>0</v>
      </c>
    </row>
    <row r="2484" spans="1:9" x14ac:dyDescent="0.2">
      <c r="A2484" s="639" t="s">
        <v>259</v>
      </c>
      <c r="B2484" s="637"/>
      <c r="C2484" s="637"/>
      <c r="D2484" s="637"/>
      <c r="E2484" s="637"/>
      <c r="F2484" s="637"/>
      <c r="G2484" s="637"/>
      <c r="H2484" s="637"/>
      <c r="I2484" s="638"/>
    </row>
    <row r="2485" spans="1:9" x14ac:dyDescent="0.2">
      <c r="A2485" s="64" t="s">
        <v>197</v>
      </c>
      <c r="B2485" s="176" t="s">
        <v>194</v>
      </c>
      <c r="C2485" s="165">
        <f t="shared" ref="C2485:C2556" si="378">D2485+E2485+F2485+G2485+H2485+I2485</f>
        <v>1975.8700000000001</v>
      </c>
      <c r="D2485" s="165">
        <f t="shared" ref="D2485:I2486" si="379">D2487+D2523</f>
        <v>171.7</v>
      </c>
      <c r="E2485" s="165">
        <f t="shared" si="379"/>
        <v>1793.17</v>
      </c>
      <c r="F2485" s="165">
        <f t="shared" si="379"/>
        <v>0</v>
      </c>
      <c r="G2485" s="165">
        <f t="shared" si="379"/>
        <v>0</v>
      </c>
      <c r="H2485" s="165">
        <f t="shared" si="379"/>
        <v>0</v>
      </c>
      <c r="I2485" s="165">
        <f t="shared" si="379"/>
        <v>11</v>
      </c>
    </row>
    <row r="2486" spans="1:9" x14ac:dyDescent="0.2">
      <c r="A2486" s="69" t="s">
        <v>222</v>
      </c>
      <c r="B2486" s="177" t="s">
        <v>195</v>
      </c>
      <c r="C2486" s="165">
        <f t="shared" si="378"/>
        <v>1975.8700000000001</v>
      </c>
      <c r="D2486" s="165">
        <f t="shared" si="379"/>
        <v>171.7</v>
      </c>
      <c r="E2486" s="165">
        <f t="shared" si="379"/>
        <v>1793.17</v>
      </c>
      <c r="F2486" s="165">
        <f t="shared" si="379"/>
        <v>0</v>
      </c>
      <c r="G2486" s="165">
        <f t="shared" si="379"/>
        <v>0</v>
      </c>
      <c r="H2486" s="165">
        <f t="shared" si="379"/>
        <v>0</v>
      </c>
      <c r="I2486" s="165">
        <f t="shared" si="379"/>
        <v>11</v>
      </c>
    </row>
    <row r="2487" spans="1:9" x14ac:dyDescent="0.2">
      <c r="A2487" s="81" t="s">
        <v>210</v>
      </c>
      <c r="B2487" s="60" t="s">
        <v>194</v>
      </c>
      <c r="C2487" s="58">
        <f t="shared" si="378"/>
        <v>1577.17</v>
      </c>
      <c r="D2487" s="72">
        <f t="shared" ref="D2487:I2490" si="380">D2489</f>
        <v>58</v>
      </c>
      <c r="E2487" s="72">
        <f t="shared" si="380"/>
        <v>1508.17</v>
      </c>
      <c r="F2487" s="72">
        <f t="shared" si="380"/>
        <v>0</v>
      </c>
      <c r="G2487" s="72">
        <f t="shared" si="380"/>
        <v>0</v>
      </c>
      <c r="H2487" s="72">
        <f t="shared" si="380"/>
        <v>0</v>
      </c>
      <c r="I2487" s="72">
        <f t="shared" si="380"/>
        <v>11</v>
      </c>
    </row>
    <row r="2488" spans="1:9" x14ac:dyDescent="0.2">
      <c r="A2488" s="69" t="s">
        <v>201</v>
      </c>
      <c r="B2488" s="61" t="s">
        <v>195</v>
      </c>
      <c r="C2488" s="58">
        <f t="shared" si="378"/>
        <v>1577.17</v>
      </c>
      <c r="D2488" s="72">
        <f t="shared" si="380"/>
        <v>58</v>
      </c>
      <c r="E2488" s="72">
        <f t="shared" si="380"/>
        <v>1508.17</v>
      </c>
      <c r="F2488" s="72">
        <f t="shared" si="380"/>
        <v>0</v>
      </c>
      <c r="G2488" s="72">
        <f t="shared" si="380"/>
        <v>0</v>
      </c>
      <c r="H2488" s="72">
        <f t="shared" si="380"/>
        <v>0</v>
      </c>
      <c r="I2488" s="72">
        <f t="shared" si="380"/>
        <v>11</v>
      </c>
    </row>
    <row r="2489" spans="1:9" x14ac:dyDescent="0.2">
      <c r="A2489" s="21" t="s">
        <v>257</v>
      </c>
      <c r="B2489" s="8" t="s">
        <v>194</v>
      </c>
      <c r="C2489" s="58">
        <f t="shared" si="378"/>
        <v>1577.17</v>
      </c>
      <c r="D2489" s="72">
        <f t="shared" si="380"/>
        <v>58</v>
      </c>
      <c r="E2489" s="72">
        <f>E2490</f>
        <v>1508.17</v>
      </c>
      <c r="F2489" s="72">
        <f t="shared" si="380"/>
        <v>0</v>
      </c>
      <c r="G2489" s="72">
        <f t="shared" si="380"/>
        <v>0</v>
      </c>
      <c r="H2489" s="72">
        <f t="shared" si="380"/>
        <v>0</v>
      </c>
      <c r="I2489" s="72">
        <f t="shared" si="380"/>
        <v>11</v>
      </c>
    </row>
    <row r="2490" spans="1:9" x14ac:dyDescent="0.2">
      <c r="A2490" s="18"/>
      <c r="B2490" s="227" t="s">
        <v>195</v>
      </c>
      <c r="C2490" s="58">
        <f t="shared" si="378"/>
        <v>1577.17</v>
      </c>
      <c r="D2490" s="72">
        <f t="shared" si="380"/>
        <v>58</v>
      </c>
      <c r="E2490" s="72">
        <f>E2492+E2514</f>
        <v>1508.17</v>
      </c>
      <c r="F2490" s="72">
        <f t="shared" si="380"/>
        <v>0</v>
      </c>
      <c r="G2490" s="72">
        <f t="shared" si="380"/>
        <v>0</v>
      </c>
      <c r="H2490" s="72">
        <f t="shared" si="380"/>
        <v>0</v>
      </c>
      <c r="I2490" s="72">
        <f t="shared" si="380"/>
        <v>11</v>
      </c>
    </row>
    <row r="2491" spans="1:9" x14ac:dyDescent="0.2">
      <c r="A2491" s="73" t="s">
        <v>230</v>
      </c>
      <c r="B2491" s="62" t="s">
        <v>194</v>
      </c>
      <c r="C2491" s="58">
        <f t="shared" si="378"/>
        <v>1025.17</v>
      </c>
      <c r="D2491" s="58">
        <f t="shared" ref="D2491:I2492" si="381">D2493+D2513</f>
        <v>58</v>
      </c>
      <c r="E2491" s="58">
        <f t="shared" si="381"/>
        <v>956.17000000000007</v>
      </c>
      <c r="F2491" s="58">
        <f t="shared" si="381"/>
        <v>0</v>
      </c>
      <c r="G2491" s="58">
        <f t="shared" si="381"/>
        <v>0</v>
      </c>
      <c r="H2491" s="58">
        <f t="shared" si="381"/>
        <v>0</v>
      </c>
      <c r="I2491" s="58">
        <f t="shared" si="381"/>
        <v>11</v>
      </c>
    </row>
    <row r="2492" spans="1:9" x14ac:dyDescent="0.2">
      <c r="A2492" s="14"/>
      <c r="B2492" s="61" t="s">
        <v>195</v>
      </c>
      <c r="C2492" s="58">
        <f t="shared" si="378"/>
        <v>1025.17</v>
      </c>
      <c r="D2492" s="58">
        <f t="shared" si="381"/>
        <v>58</v>
      </c>
      <c r="E2492" s="58">
        <f t="shared" si="381"/>
        <v>956.17000000000007</v>
      </c>
      <c r="F2492" s="58">
        <f t="shared" si="381"/>
        <v>0</v>
      </c>
      <c r="G2492" s="58">
        <f t="shared" si="381"/>
        <v>0</v>
      </c>
      <c r="H2492" s="58">
        <f t="shared" si="381"/>
        <v>0</v>
      </c>
      <c r="I2492" s="58">
        <f t="shared" si="381"/>
        <v>11</v>
      </c>
    </row>
    <row r="2493" spans="1:9" s="116" customFormat="1" x14ac:dyDescent="0.2">
      <c r="A2493" s="171" t="s">
        <v>238</v>
      </c>
      <c r="B2493" s="176" t="s">
        <v>194</v>
      </c>
      <c r="C2493" s="165">
        <f t="shared" si="378"/>
        <v>417.17</v>
      </c>
      <c r="D2493" s="165">
        <f t="shared" ref="D2493:I2494" si="382">D2495+D2501+D2505+D2509</f>
        <v>7</v>
      </c>
      <c r="E2493" s="165">
        <f t="shared" si="382"/>
        <v>404.17</v>
      </c>
      <c r="F2493" s="165">
        <f t="shared" si="382"/>
        <v>0</v>
      </c>
      <c r="G2493" s="165">
        <f t="shared" si="382"/>
        <v>0</v>
      </c>
      <c r="H2493" s="165">
        <f t="shared" si="382"/>
        <v>0</v>
      </c>
      <c r="I2493" s="165">
        <f t="shared" si="382"/>
        <v>6</v>
      </c>
    </row>
    <row r="2494" spans="1:9" s="116" customFormat="1" x14ac:dyDescent="0.2">
      <c r="A2494" s="178"/>
      <c r="B2494" s="177" t="s">
        <v>195</v>
      </c>
      <c r="C2494" s="165">
        <f t="shared" si="378"/>
        <v>417.17</v>
      </c>
      <c r="D2494" s="165">
        <f t="shared" si="382"/>
        <v>7</v>
      </c>
      <c r="E2494" s="165">
        <f t="shared" si="382"/>
        <v>404.17</v>
      </c>
      <c r="F2494" s="165">
        <f t="shared" si="382"/>
        <v>0</v>
      </c>
      <c r="G2494" s="165">
        <f t="shared" si="382"/>
        <v>0</v>
      </c>
      <c r="H2494" s="165">
        <f t="shared" si="382"/>
        <v>0</v>
      </c>
      <c r="I2494" s="165">
        <f t="shared" si="382"/>
        <v>6</v>
      </c>
    </row>
    <row r="2495" spans="1:9" s="152" customFormat="1" ht="25.5" x14ac:dyDescent="0.2">
      <c r="A2495" s="194" t="s">
        <v>233</v>
      </c>
      <c r="B2495" s="174" t="s">
        <v>194</v>
      </c>
      <c r="C2495" s="160">
        <f t="shared" si="378"/>
        <v>220.37</v>
      </c>
      <c r="D2495" s="160">
        <f>D2497+D2499</f>
        <v>7</v>
      </c>
      <c r="E2495" s="160">
        <f t="shared" ref="E2495:I2496" si="383">E2497+E2499</f>
        <v>207.37</v>
      </c>
      <c r="F2495" s="160">
        <f t="shared" si="383"/>
        <v>0</v>
      </c>
      <c r="G2495" s="160">
        <f t="shared" si="383"/>
        <v>0</v>
      </c>
      <c r="H2495" s="160">
        <f t="shared" si="383"/>
        <v>0</v>
      </c>
      <c r="I2495" s="160">
        <f t="shared" si="383"/>
        <v>6</v>
      </c>
    </row>
    <row r="2496" spans="1:9" s="152" customFormat="1" x14ac:dyDescent="0.2">
      <c r="A2496" s="153"/>
      <c r="B2496" s="175" t="s">
        <v>195</v>
      </c>
      <c r="C2496" s="160">
        <f t="shared" si="378"/>
        <v>220.37</v>
      </c>
      <c r="D2496" s="160">
        <f>D2498+D2500</f>
        <v>7</v>
      </c>
      <c r="E2496" s="160">
        <f t="shared" si="383"/>
        <v>207.37</v>
      </c>
      <c r="F2496" s="160">
        <f t="shared" si="383"/>
        <v>0</v>
      </c>
      <c r="G2496" s="160">
        <f t="shared" si="383"/>
        <v>0</v>
      </c>
      <c r="H2496" s="160">
        <f t="shared" si="383"/>
        <v>0</v>
      </c>
      <c r="I2496" s="160">
        <f t="shared" si="383"/>
        <v>6</v>
      </c>
    </row>
    <row r="2497" spans="1:9" s="152" customFormat="1" ht="27" customHeight="1" x14ac:dyDescent="0.2">
      <c r="A2497" s="77" t="s">
        <v>542</v>
      </c>
      <c r="B2497" s="62" t="s">
        <v>194</v>
      </c>
      <c r="C2497" s="72">
        <f t="shared" si="378"/>
        <v>13</v>
      </c>
      <c r="D2497" s="72">
        <f>D2498</f>
        <v>7</v>
      </c>
      <c r="E2497" s="72">
        <f>E2498</f>
        <v>0</v>
      </c>
      <c r="F2497" s="72">
        <v>0</v>
      </c>
      <c r="G2497" s="72">
        <v>0</v>
      </c>
      <c r="H2497" s="72">
        <v>0</v>
      </c>
      <c r="I2497" s="72">
        <f>I2498</f>
        <v>6</v>
      </c>
    </row>
    <row r="2498" spans="1:9" s="152" customFormat="1" ht="15.75" customHeight="1" x14ac:dyDescent="0.2">
      <c r="A2498" s="69"/>
      <c r="B2498" s="61" t="s">
        <v>195</v>
      </c>
      <c r="C2498" s="72">
        <f t="shared" si="378"/>
        <v>13</v>
      </c>
      <c r="D2498" s="72">
        <v>7</v>
      </c>
      <c r="E2498" s="72">
        <v>0</v>
      </c>
      <c r="F2498" s="72">
        <v>0</v>
      </c>
      <c r="G2498" s="72">
        <v>0</v>
      </c>
      <c r="H2498" s="72">
        <v>0</v>
      </c>
      <c r="I2498" s="72">
        <v>6</v>
      </c>
    </row>
    <row r="2499" spans="1:9" s="152" customFormat="1" ht="27" customHeight="1" x14ac:dyDescent="0.2">
      <c r="A2499" s="572" t="s">
        <v>956</v>
      </c>
      <c r="B2499" s="71" t="s">
        <v>194</v>
      </c>
      <c r="C2499" s="72">
        <f t="shared" si="378"/>
        <v>207.37</v>
      </c>
      <c r="D2499" s="72">
        <v>0</v>
      </c>
      <c r="E2499" s="72">
        <v>207.37</v>
      </c>
      <c r="F2499" s="72">
        <v>0</v>
      </c>
      <c r="G2499" s="72">
        <v>0</v>
      </c>
      <c r="H2499" s="72">
        <v>0</v>
      </c>
      <c r="I2499" s="72">
        <v>0</v>
      </c>
    </row>
    <row r="2500" spans="1:9" s="152" customFormat="1" ht="15.75" customHeight="1" x14ac:dyDescent="0.2">
      <c r="A2500" s="11"/>
      <c r="B2500" s="70" t="s">
        <v>195</v>
      </c>
      <c r="C2500" s="72">
        <f t="shared" si="378"/>
        <v>207.37</v>
      </c>
      <c r="D2500" s="72">
        <v>0</v>
      </c>
      <c r="E2500" s="72">
        <v>207.37</v>
      </c>
      <c r="F2500" s="72">
        <v>0</v>
      </c>
      <c r="G2500" s="72">
        <v>0</v>
      </c>
      <c r="H2500" s="72">
        <v>0</v>
      </c>
      <c r="I2500" s="72">
        <v>0</v>
      </c>
    </row>
    <row r="2501" spans="1:9" s="338" customFormat="1" x14ac:dyDescent="0.2">
      <c r="A2501" s="376" t="s">
        <v>473</v>
      </c>
      <c r="B2501" s="332" t="s">
        <v>194</v>
      </c>
      <c r="C2501" s="333">
        <f t="shared" si="378"/>
        <v>71</v>
      </c>
      <c r="D2501" s="160">
        <f t="shared" ref="D2501:I2502" si="384">D2503</f>
        <v>0</v>
      </c>
      <c r="E2501" s="160">
        <f t="shared" si="384"/>
        <v>71</v>
      </c>
      <c r="F2501" s="160">
        <f t="shared" si="384"/>
        <v>0</v>
      </c>
      <c r="G2501" s="160">
        <f t="shared" si="384"/>
        <v>0</v>
      </c>
      <c r="H2501" s="160">
        <f t="shared" si="384"/>
        <v>0</v>
      </c>
      <c r="I2501" s="160">
        <f t="shared" si="384"/>
        <v>0</v>
      </c>
    </row>
    <row r="2502" spans="1:9" s="152" customFormat="1" x14ac:dyDescent="0.2">
      <c r="A2502" s="153"/>
      <c r="B2502" s="175" t="s">
        <v>195</v>
      </c>
      <c r="C2502" s="160">
        <f t="shared" si="378"/>
        <v>71</v>
      </c>
      <c r="D2502" s="160">
        <f t="shared" si="384"/>
        <v>0</v>
      </c>
      <c r="E2502" s="160">
        <f t="shared" si="384"/>
        <v>71</v>
      </c>
      <c r="F2502" s="160">
        <f t="shared" si="384"/>
        <v>0</v>
      </c>
      <c r="G2502" s="160">
        <f t="shared" si="384"/>
        <v>0</v>
      </c>
      <c r="H2502" s="160">
        <f t="shared" si="384"/>
        <v>0</v>
      </c>
      <c r="I2502" s="160">
        <f t="shared" si="384"/>
        <v>0</v>
      </c>
    </row>
    <row r="2503" spans="1:9" s="338" customFormat="1" ht="30" x14ac:dyDescent="0.25">
      <c r="A2503" s="247" t="s">
        <v>717</v>
      </c>
      <c r="B2503" s="511" t="s">
        <v>194</v>
      </c>
      <c r="C2503" s="72">
        <f t="shared" si="378"/>
        <v>71</v>
      </c>
      <c r="D2503" s="347">
        <v>0</v>
      </c>
      <c r="E2503" s="58">
        <v>71</v>
      </c>
      <c r="F2503" s="347">
        <v>0</v>
      </c>
      <c r="G2503" s="347">
        <v>0</v>
      </c>
      <c r="H2503" s="347">
        <v>0</v>
      </c>
      <c r="I2503" s="347">
        <v>0</v>
      </c>
    </row>
    <row r="2504" spans="1:9" s="152" customFormat="1" x14ac:dyDescent="0.2">
      <c r="A2504" s="520"/>
      <c r="B2504" s="481" t="s">
        <v>195</v>
      </c>
      <c r="C2504" s="72">
        <f t="shared" si="378"/>
        <v>71</v>
      </c>
      <c r="D2504" s="72">
        <v>0</v>
      </c>
      <c r="E2504" s="58">
        <v>71</v>
      </c>
      <c r="F2504" s="72">
        <v>0</v>
      </c>
      <c r="G2504" s="72">
        <v>0</v>
      </c>
      <c r="H2504" s="72">
        <v>0</v>
      </c>
      <c r="I2504" s="72">
        <v>0</v>
      </c>
    </row>
    <row r="2505" spans="1:9" s="338" customFormat="1" x14ac:dyDescent="0.2">
      <c r="A2505" s="526" t="s">
        <v>719</v>
      </c>
      <c r="B2505" s="527" t="s">
        <v>194</v>
      </c>
      <c r="C2505" s="72">
        <f t="shared" si="378"/>
        <v>26.8</v>
      </c>
      <c r="D2505" s="72">
        <f t="shared" ref="D2505:I2506" si="385">D2507</f>
        <v>0</v>
      </c>
      <c r="E2505" s="72">
        <f t="shared" si="385"/>
        <v>26.8</v>
      </c>
      <c r="F2505" s="72">
        <f t="shared" si="385"/>
        <v>0</v>
      </c>
      <c r="G2505" s="72">
        <f t="shared" si="385"/>
        <v>0</v>
      </c>
      <c r="H2505" s="72">
        <f t="shared" si="385"/>
        <v>0</v>
      </c>
      <c r="I2505" s="72">
        <f t="shared" si="385"/>
        <v>0</v>
      </c>
    </row>
    <row r="2506" spans="1:9" s="152" customFormat="1" x14ac:dyDescent="0.2">
      <c r="A2506" s="520"/>
      <c r="B2506" s="481" t="s">
        <v>195</v>
      </c>
      <c r="C2506" s="72">
        <f t="shared" si="378"/>
        <v>26.8</v>
      </c>
      <c r="D2506" s="72">
        <f t="shared" si="385"/>
        <v>0</v>
      </c>
      <c r="E2506" s="72">
        <f t="shared" si="385"/>
        <v>26.8</v>
      </c>
      <c r="F2506" s="72">
        <f t="shared" si="385"/>
        <v>0</v>
      </c>
      <c r="G2506" s="72">
        <f t="shared" si="385"/>
        <v>0</v>
      </c>
      <c r="H2506" s="72">
        <f t="shared" si="385"/>
        <v>0</v>
      </c>
      <c r="I2506" s="72">
        <f t="shared" si="385"/>
        <v>0</v>
      </c>
    </row>
    <row r="2507" spans="1:9" s="338" customFormat="1" ht="15" x14ac:dyDescent="0.25">
      <c r="A2507" s="246" t="s">
        <v>718</v>
      </c>
      <c r="B2507" s="511" t="s">
        <v>194</v>
      </c>
      <c r="C2507" s="72">
        <f t="shared" si="378"/>
        <v>26.8</v>
      </c>
      <c r="D2507" s="347">
        <v>0</v>
      </c>
      <c r="E2507" s="58">
        <f>37-10.2</f>
        <v>26.8</v>
      </c>
      <c r="F2507" s="347">
        <v>0</v>
      </c>
      <c r="G2507" s="347">
        <v>0</v>
      </c>
      <c r="H2507" s="347">
        <v>0</v>
      </c>
      <c r="I2507" s="347">
        <v>0</v>
      </c>
    </row>
    <row r="2508" spans="1:9" s="152" customFormat="1" x14ac:dyDescent="0.2">
      <c r="A2508" s="520"/>
      <c r="B2508" s="481" t="s">
        <v>195</v>
      </c>
      <c r="C2508" s="72">
        <f t="shared" si="378"/>
        <v>26.8</v>
      </c>
      <c r="D2508" s="72">
        <v>0</v>
      </c>
      <c r="E2508" s="58">
        <f>37-10.2</f>
        <v>26.8</v>
      </c>
      <c r="F2508" s="72">
        <v>0</v>
      </c>
      <c r="G2508" s="72">
        <v>0</v>
      </c>
      <c r="H2508" s="72">
        <v>0</v>
      </c>
      <c r="I2508" s="72">
        <v>0</v>
      </c>
    </row>
    <row r="2509" spans="1:9" s="127" customFormat="1" ht="25.5" x14ac:dyDescent="0.2">
      <c r="A2509" s="163" t="s">
        <v>796</v>
      </c>
      <c r="B2509" s="558" t="s">
        <v>194</v>
      </c>
      <c r="C2509" s="72">
        <f>D2509+E2509+F2509+G2509+H2509+I2509</f>
        <v>99</v>
      </c>
      <c r="D2509" s="72">
        <f t="shared" ref="D2509:I2510" si="386">D2511</f>
        <v>0</v>
      </c>
      <c r="E2509" s="72">
        <f t="shared" si="386"/>
        <v>99</v>
      </c>
      <c r="F2509" s="72">
        <f t="shared" si="386"/>
        <v>0</v>
      </c>
      <c r="G2509" s="72">
        <f t="shared" si="386"/>
        <v>0</v>
      </c>
      <c r="H2509" s="72">
        <f t="shared" si="386"/>
        <v>0</v>
      </c>
      <c r="I2509" s="72">
        <f t="shared" si="386"/>
        <v>0</v>
      </c>
    </row>
    <row r="2510" spans="1:9" s="127" customFormat="1" x14ac:dyDescent="0.2">
      <c r="A2510" s="520"/>
      <c r="B2510" s="559" t="s">
        <v>195</v>
      </c>
      <c r="C2510" s="72">
        <f>D2510+E2510+F2510+G2510+H2510+I2510</f>
        <v>99</v>
      </c>
      <c r="D2510" s="72">
        <f t="shared" si="386"/>
        <v>0</v>
      </c>
      <c r="E2510" s="72">
        <f t="shared" si="386"/>
        <v>99</v>
      </c>
      <c r="F2510" s="72">
        <f t="shared" si="386"/>
        <v>0</v>
      </c>
      <c r="G2510" s="72">
        <f t="shared" si="386"/>
        <v>0</v>
      </c>
      <c r="H2510" s="72">
        <f t="shared" si="386"/>
        <v>0</v>
      </c>
      <c r="I2510" s="72">
        <f t="shared" si="386"/>
        <v>0</v>
      </c>
    </row>
    <row r="2511" spans="1:9" s="127" customFormat="1" x14ac:dyDescent="0.2">
      <c r="A2511" s="73" t="s">
        <v>795</v>
      </c>
      <c r="B2511" s="511" t="s">
        <v>194</v>
      </c>
      <c r="C2511" s="72">
        <f>D2511+E2511+F2511+G2511+H2511+I2511</f>
        <v>99</v>
      </c>
      <c r="D2511" s="72">
        <v>0</v>
      </c>
      <c r="E2511" s="72">
        <f>83+16</f>
        <v>99</v>
      </c>
      <c r="F2511" s="72">
        <v>0</v>
      </c>
      <c r="G2511" s="72">
        <v>0</v>
      </c>
      <c r="H2511" s="72">
        <v>0</v>
      </c>
      <c r="I2511" s="72">
        <v>0</v>
      </c>
    </row>
    <row r="2512" spans="1:9" s="127" customFormat="1" x14ac:dyDescent="0.2">
      <c r="A2512" s="520"/>
      <c r="B2512" s="481" t="s">
        <v>195</v>
      </c>
      <c r="C2512" s="72">
        <f>D2512+E2512+F2512+G2512+H2512+I2512</f>
        <v>99</v>
      </c>
      <c r="D2512" s="72">
        <v>0</v>
      </c>
      <c r="E2512" s="72">
        <f>83+16</f>
        <v>99</v>
      </c>
      <c r="F2512" s="72">
        <v>0</v>
      </c>
      <c r="G2512" s="72">
        <v>0</v>
      </c>
      <c r="H2512" s="72">
        <v>0</v>
      </c>
      <c r="I2512" s="72">
        <v>0</v>
      </c>
    </row>
    <row r="2513" spans="1:12" s="196" customFormat="1" x14ac:dyDescent="0.2">
      <c r="A2513" s="129" t="s">
        <v>237</v>
      </c>
      <c r="B2513" s="174" t="s">
        <v>194</v>
      </c>
      <c r="C2513" s="160">
        <f t="shared" si="378"/>
        <v>608</v>
      </c>
      <c r="D2513" s="160">
        <f t="shared" ref="D2513:I2514" si="387">D2515+D2519</f>
        <v>51</v>
      </c>
      <c r="E2513" s="160">
        <f t="shared" si="387"/>
        <v>552</v>
      </c>
      <c r="F2513" s="160">
        <f t="shared" si="387"/>
        <v>0</v>
      </c>
      <c r="G2513" s="160">
        <f t="shared" si="387"/>
        <v>0</v>
      </c>
      <c r="H2513" s="160">
        <f t="shared" si="387"/>
        <v>0</v>
      </c>
      <c r="I2513" s="160">
        <f t="shared" si="387"/>
        <v>5</v>
      </c>
      <c r="J2513" s="200"/>
      <c r="K2513" s="200"/>
      <c r="L2513" s="200"/>
    </row>
    <row r="2514" spans="1:12" s="196" customFormat="1" x14ac:dyDescent="0.2">
      <c r="A2514" s="202"/>
      <c r="B2514" s="175" t="s">
        <v>195</v>
      </c>
      <c r="C2514" s="160">
        <f t="shared" si="378"/>
        <v>608</v>
      </c>
      <c r="D2514" s="160">
        <f t="shared" si="387"/>
        <v>51</v>
      </c>
      <c r="E2514" s="160">
        <f t="shared" si="387"/>
        <v>552</v>
      </c>
      <c r="F2514" s="160">
        <f t="shared" si="387"/>
        <v>0</v>
      </c>
      <c r="G2514" s="160">
        <f t="shared" si="387"/>
        <v>0</v>
      </c>
      <c r="H2514" s="160">
        <f t="shared" si="387"/>
        <v>0</v>
      </c>
      <c r="I2514" s="160">
        <f t="shared" si="387"/>
        <v>5</v>
      </c>
    </row>
    <row r="2515" spans="1:12" s="152" customFormat="1" ht="25.5" x14ac:dyDescent="0.2">
      <c r="A2515" s="194" t="s">
        <v>290</v>
      </c>
      <c r="B2515" s="147" t="s">
        <v>194</v>
      </c>
      <c r="C2515" s="98">
        <f t="shared" si="378"/>
        <v>56</v>
      </c>
      <c r="D2515" s="98">
        <f>D2516</f>
        <v>51</v>
      </c>
      <c r="E2515" s="98">
        <f>E2516</f>
        <v>0</v>
      </c>
      <c r="F2515" s="98">
        <f t="shared" ref="F2515:H2516" si="388">F2523+F2529</f>
        <v>0</v>
      </c>
      <c r="G2515" s="98">
        <f t="shared" si="388"/>
        <v>0</v>
      </c>
      <c r="H2515" s="98">
        <f t="shared" si="388"/>
        <v>0</v>
      </c>
      <c r="I2515" s="98">
        <f>I2517</f>
        <v>5</v>
      </c>
    </row>
    <row r="2516" spans="1:12" s="152" customFormat="1" x14ac:dyDescent="0.2">
      <c r="A2516" s="153"/>
      <c r="B2516" s="151" t="s">
        <v>195</v>
      </c>
      <c r="C2516" s="98">
        <f t="shared" si="378"/>
        <v>56</v>
      </c>
      <c r="D2516" s="98">
        <f>D2518</f>
        <v>51</v>
      </c>
      <c r="E2516" s="98">
        <f>E2518</f>
        <v>0</v>
      </c>
      <c r="F2516" s="98">
        <f t="shared" si="388"/>
        <v>0</v>
      </c>
      <c r="G2516" s="98">
        <f t="shared" si="388"/>
        <v>0</v>
      </c>
      <c r="H2516" s="98">
        <f t="shared" si="388"/>
        <v>0</v>
      </c>
      <c r="I2516" s="98">
        <f>I2518</f>
        <v>5</v>
      </c>
    </row>
    <row r="2517" spans="1:12" s="152" customFormat="1" ht="25.5" x14ac:dyDescent="0.2">
      <c r="A2517" s="138" t="s">
        <v>543</v>
      </c>
      <c r="B2517" s="147" t="s">
        <v>194</v>
      </c>
      <c r="C2517" s="98">
        <f t="shared" si="378"/>
        <v>56</v>
      </c>
      <c r="D2517" s="98">
        <f>D2518</f>
        <v>51</v>
      </c>
      <c r="E2517" s="98">
        <v>0</v>
      </c>
      <c r="F2517" s="98">
        <f>F2518</f>
        <v>0</v>
      </c>
      <c r="G2517" s="98">
        <f>G2518</f>
        <v>0</v>
      </c>
      <c r="H2517" s="98">
        <f>H2518</f>
        <v>0</v>
      </c>
      <c r="I2517" s="98">
        <f>I2518</f>
        <v>5</v>
      </c>
    </row>
    <row r="2518" spans="1:12" s="152" customFormat="1" x14ac:dyDescent="0.2">
      <c r="A2518" s="153"/>
      <c r="B2518" s="151" t="s">
        <v>195</v>
      </c>
      <c r="C2518" s="98">
        <f>D2518+E2518+F2518+G2518+H2518+I2518</f>
        <v>56</v>
      </c>
      <c r="D2518" s="98">
        <v>51</v>
      </c>
      <c r="E2518" s="98">
        <v>0</v>
      </c>
      <c r="F2518" s="98">
        <v>0</v>
      </c>
      <c r="G2518" s="98">
        <v>0</v>
      </c>
      <c r="H2518" s="98">
        <v>0</v>
      </c>
      <c r="I2518" s="98">
        <v>5</v>
      </c>
    </row>
    <row r="2519" spans="1:12" s="152" customFormat="1" x14ac:dyDescent="0.2">
      <c r="A2519" s="582" t="s">
        <v>473</v>
      </c>
      <c r="B2519" s="585" t="s">
        <v>194</v>
      </c>
      <c r="C2519" s="98">
        <f>D2519+E2519+F2519+G2519+H2519+I2519</f>
        <v>552</v>
      </c>
      <c r="D2519" s="98">
        <f t="shared" ref="D2519:I2520" si="389">D2521</f>
        <v>0</v>
      </c>
      <c r="E2519" s="98">
        <f t="shared" si="389"/>
        <v>552</v>
      </c>
      <c r="F2519" s="98">
        <f t="shared" si="389"/>
        <v>0</v>
      </c>
      <c r="G2519" s="98">
        <f t="shared" si="389"/>
        <v>0</v>
      </c>
      <c r="H2519" s="98">
        <f t="shared" si="389"/>
        <v>0</v>
      </c>
      <c r="I2519" s="98">
        <f t="shared" si="389"/>
        <v>0</v>
      </c>
    </row>
    <row r="2520" spans="1:12" s="152" customFormat="1" x14ac:dyDescent="0.2">
      <c r="A2520" s="586"/>
      <c r="B2520" s="61" t="s">
        <v>195</v>
      </c>
      <c r="C2520" s="98">
        <f>D2520+E2520+F2520+G2520+H2520+I2520</f>
        <v>552</v>
      </c>
      <c r="D2520" s="98">
        <f t="shared" si="389"/>
        <v>0</v>
      </c>
      <c r="E2520" s="98">
        <f t="shared" si="389"/>
        <v>552</v>
      </c>
      <c r="F2520" s="98">
        <f t="shared" si="389"/>
        <v>0</v>
      </c>
      <c r="G2520" s="98">
        <f t="shared" si="389"/>
        <v>0</v>
      </c>
      <c r="H2520" s="98">
        <f t="shared" si="389"/>
        <v>0</v>
      </c>
      <c r="I2520" s="98">
        <f t="shared" si="389"/>
        <v>0</v>
      </c>
    </row>
    <row r="2521" spans="1:12" s="152" customFormat="1" x14ac:dyDescent="0.2">
      <c r="A2521" s="562" t="s">
        <v>844</v>
      </c>
      <c r="B2521" s="585" t="s">
        <v>194</v>
      </c>
      <c r="C2521" s="98">
        <f>D2521+E2521+F2521+G2521+H2521+I2521</f>
        <v>552</v>
      </c>
      <c r="D2521" s="98">
        <v>0</v>
      </c>
      <c r="E2521" s="98">
        <v>552</v>
      </c>
      <c r="F2521" s="98">
        <v>0</v>
      </c>
      <c r="G2521" s="98">
        <v>0</v>
      </c>
      <c r="H2521" s="98">
        <v>0</v>
      </c>
      <c r="I2521" s="98">
        <v>0</v>
      </c>
    </row>
    <row r="2522" spans="1:12" s="152" customFormat="1" x14ac:dyDescent="0.2">
      <c r="A2522" s="586"/>
      <c r="B2522" s="61" t="s">
        <v>195</v>
      </c>
      <c r="C2522" s="98">
        <f>D2522+E2522+F2522+G2522+H2522+I2522</f>
        <v>552</v>
      </c>
      <c r="D2522" s="98">
        <v>0</v>
      </c>
      <c r="E2522" s="98">
        <v>552</v>
      </c>
      <c r="F2522" s="98">
        <v>0</v>
      </c>
      <c r="G2522" s="98">
        <v>0</v>
      </c>
      <c r="H2522" s="98">
        <v>0</v>
      </c>
      <c r="I2522" s="98">
        <v>0</v>
      </c>
    </row>
    <row r="2523" spans="1:12" s="152" customFormat="1" x14ac:dyDescent="0.2">
      <c r="A2523" s="199" t="s">
        <v>250</v>
      </c>
      <c r="B2523" s="174" t="s">
        <v>194</v>
      </c>
      <c r="C2523" s="160">
        <f t="shared" si="378"/>
        <v>398.7</v>
      </c>
      <c r="D2523" s="160">
        <f>D2525</f>
        <v>113.7</v>
      </c>
      <c r="E2523" s="160">
        <f>E2525</f>
        <v>285</v>
      </c>
      <c r="F2523" s="160">
        <f t="shared" ref="E2523:I2524" si="390">F2525</f>
        <v>0</v>
      </c>
      <c r="G2523" s="160">
        <v>0</v>
      </c>
      <c r="H2523" s="160">
        <f t="shared" si="390"/>
        <v>0</v>
      </c>
      <c r="I2523" s="160">
        <f t="shared" si="390"/>
        <v>0</v>
      </c>
      <c r="J2523" s="155"/>
      <c r="K2523" s="155"/>
      <c r="L2523" s="155"/>
    </row>
    <row r="2524" spans="1:12" s="152" customFormat="1" x14ac:dyDescent="0.2">
      <c r="A2524" s="139" t="s">
        <v>201</v>
      </c>
      <c r="B2524" s="175" t="s">
        <v>195</v>
      </c>
      <c r="C2524" s="160">
        <f t="shared" si="378"/>
        <v>398.7</v>
      </c>
      <c r="D2524" s="160">
        <f>D2526</f>
        <v>113.7</v>
      </c>
      <c r="E2524" s="160">
        <f t="shared" si="390"/>
        <v>285</v>
      </c>
      <c r="F2524" s="160">
        <f t="shared" si="390"/>
        <v>0</v>
      </c>
      <c r="G2524" s="160">
        <f t="shared" si="390"/>
        <v>0</v>
      </c>
      <c r="H2524" s="160">
        <f t="shared" si="390"/>
        <v>0</v>
      </c>
      <c r="I2524" s="160">
        <f t="shared" si="390"/>
        <v>0</v>
      </c>
      <c r="J2524" s="155"/>
      <c r="K2524" s="155"/>
      <c r="L2524" s="155"/>
    </row>
    <row r="2525" spans="1:12" s="152" customFormat="1" x14ac:dyDescent="0.2">
      <c r="A2525" s="110" t="s">
        <v>257</v>
      </c>
      <c r="B2525" s="111" t="s">
        <v>194</v>
      </c>
      <c r="C2525" s="103">
        <f t="shared" si="378"/>
        <v>398.7</v>
      </c>
      <c r="D2525" s="98">
        <f>D2527</f>
        <v>113.7</v>
      </c>
      <c r="E2525" s="98">
        <f>E2527</f>
        <v>285</v>
      </c>
      <c r="F2525" s="98">
        <f t="shared" ref="F2525:I2526" si="391">F2527+F2547</f>
        <v>0</v>
      </c>
      <c r="G2525" s="98">
        <f t="shared" si="391"/>
        <v>0</v>
      </c>
      <c r="H2525" s="98">
        <f t="shared" si="391"/>
        <v>0</v>
      </c>
      <c r="I2525" s="98">
        <f t="shared" si="391"/>
        <v>0</v>
      </c>
      <c r="J2525" s="155"/>
      <c r="K2525" s="155"/>
      <c r="L2525" s="155"/>
    </row>
    <row r="2526" spans="1:12" s="152" customFormat="1" x14ac:dyDescent="0.2">
      <c r="A2526" s="112"/>
      <c r="B2526" s="232" t="s">
        <v>195</v>
      </c>
      <c r="C2526" s="103">
        <f t="shared" si="378"/>
        <v>398.7</v>
      </c>
      <c r="D2526" s="98">
        <f>D2528</f>
        <v>113.7</v>
      </c>
      <c r="E2526" s="98">
        <f>E2528</f>
        <v>285</v>
      </c>
      <c r="F2526" s="98">
        <f t="shared" si="391"/>
        <v>0</v>
      </c>
      <c r="G2526" s="98">
        <f t="shared" si="391"/>
        <v>0</v>
      </c>
      <c r="H2526" s="98">
        <f t="shared" si="391"/>
        <v>0</v>
      </c>
      <c r="I2526" s="98">
        <f t="shared" si="391"/>
        <v>0</v>
      </c>
      <c r="J2526" s="155"/>
      <c r="K2526" s="155"/>
      <c r="L2526" s="155"/>
    </row>
    <row r="2527" spans="1:12" s="152" customFormat="1" x14ac:dyDescent="0.2">
      <c r="A2527" s="136" t="s">
        <v>230</v>
      </c>
      <c r="B2527" s="147" t="s">
        <v>194</v>
      </c>
      <c r="C2527" s="103">
        <f t="shared" si="378"/>
        <v>398.7</v>
      </c>
      <c r="D2527" s="98">
        <f>D2529+D2547</f>
        <v>113.7</v>
      </c>
      <c r="E2527" s="98">
        <f>E2529+E2547</f>
        <v>285</v>
      </c>
      <c r="F2527" s="98">
        <f t="shared" ref="F2527:I2528" si="392">F2529</f>
        <v>0</v>
      </c>
      <c r="G2527" s="98">
        <f t="shared" si="392"/>
        <v>0</v>
      </c>
      <c r="H2527" s="98">
        <f t="shared" si="392"/>
        <v>0</v>
      </c>
      <c r="I2527" s="98">
        <f t="shared" si="392"/>
        <v>0</v>
      </c>
      <c r="J2527" s="155"/>
      <c r="K2527" s="155"/>
      <c r="L2527" s="155"/>
    </row>
    <row r="2528" spans="1:12" s="152" customFormat="1" x14ac:dyDescent="0.2">
      <c r="A2528" s="109"/>
      <c r="B2528" s="151" t="s">
        <v>195</v>
      </c>
      <c r="C2528" s="103">
        <f t="shared" si="378"/>
        <v>398.7</v>
      </c>
      <c r="D2528" s="98">
        <f>D2530+D2548</f>
        <v>113.7</v>
      </c>
      <c r="E2528" s="98">
        <f>E2530+E2548</f>
        <v>285</v>
      </c>
      <c r="F2528" s="98">
        <f t="shared" si="392"/>
        <v>0</v>
      </c>
      <c r="G2528" s="98">
        <f t="shared" si="392"/>
        <v>0</v>
      </c>
      <c r="H2528" s="98">
        <f t="shared" si="392"/>
        <v>0</v>
      </c>
      <c r="I2528" s="98">
        <f t="shared" si="392"/>
        <v>0</v>
      </c>
      <c r="J2528" s="155"/>
      <c r="K2528" s="155"/>
      <c r="L2528" s="155"/>
    </row>
    <row r="2529" spans="1:12" s="196" customFormat="1" x14ac:dyDescent="0.2">
      <c r="A2529" s="199" t="s">
        <v>238</v>
      </c>
      <c r="B2529" s="174" t="s">
        <v>194</v>
      </c>
      <c r="C2529" s="160">
        <f t="shared" si="378"/>
        <v>202</v>
      </c>
      <c r="D2529" s="160">
        <f t="shared" ref="D2529:I2530" si="393">D2531+D2535+D2539</f>
        <v>47</v>
      </c>
      <c r="E2529" s="160">
        <f t="shared" si="393"/>
        <v>155</v>
      </c>
      <c r="F2529" s="160">
        <f t="shared" si="393"/>
        <v>0</v>
      </c>
      <c r="G2529" s="160">
        <f t="shared" si="393"/>
        <v>0</v>
      </c>
      <c r="H2529" s="160">
        <f t="shared" si="393"/>
        <v>0</v>
      </c>
      <c r="I2529" s="160">
        <f t="shared" si="393"/>
        <v>0</v>
      </c>
      <c r="J2529" s="200"/>
      <c r="K2529" s="200"/>
      <c r="L2529" s="200"/>
    </row>
    <row r="2530" spans="1:12" s="196" customFormat="1" x14ac:dyDescent="0.2">
      <c r="A2530" s="201"/>
      <c r="B2530" s="175" t="s">
        <v>195</v>
      </c>
      <c r="C2530" s="160">
        <f t="shared" si="378"/>
        <v>202</v>
      </c>
      <c r="D2530" s="160">
        <f t="shared" si="393"/>
        <v>47</v>
      </c>
      <c r="E2530" s="160">
        <f t="shared" si="393"/>
        <v>155</v>
      </c>
      <c r="F2530" s="160">
        <f t="shared" si="393"/>
        <v>0</v>
      </c>
      <c r="G2530" s="160">
        <f t="shared" si="393"/>
        <v>0</v>
      </c>
      <c r="H2530" s="160">
        <f t="shared" si="393"/>
        <v>0</v>
      </c>
      <c r="I2530" s="160">
        <f t="shared" si="393"/>
        <v>0</v>
      </c>
      <c r="J2530" s="200"/>
      <c r="K2530" s="200"/>
      <c r="L2530" s="200"/>
    </row>
    <row r="2531" spans="1:12" s="152" customFormat="1" x14ac:dyDescent="0.2">
      <c r="A2531" s="191" t="s">
        <v>239</v>
      </c>
      <c r="B2531" s="159" t="s">
        <v>194</v>
      </c>
      <c r="C2531" s="314">
        <f t="shared" si="378"/>
        <v>35</v>
      </c>
      <c r="D2531" s="160">
        <f t="shared" ref="D2531:I2532" si="394">D2533</f>
        <v>35</v>
      </c>
      <c r="E2531" s="160">
        <f t="shared" si="394"/>
        <v>0</v>
      </c>
      <c r="F2531" s="160">
        <f t="shared" si="394"/>
        <v>0</v>
      </c>
      <c r="G2531" s="160">
        <f t="shared" si="394"/>
        <v>0</v>
      </c>
      <c r="H2531" s="160">
        <f t="shared" si="394"/>
        <v>0</v>
      </c>
      <c r="I2531" s="160">
        <f t="shared" si="394"/>
        <v>0</v>
      </c>
    </row>
    <row r="2532" spans="1:12" s="152" customFormat="1" x14ac:dyDescent="0.2">
      <c r="A2532" s="153"/>
      <c r="B2532" s="162" t="s">
        <v>195</v>
      </c>
      <c r="C2532" s="314">
        <f t="shared" si="378"/>
        <v>35</v>
      </c>
      <c r="D2532" s="160">
        <f t="shared" si="394"/>
        <v>35</v>
      </c>
      <c r="E2532" s="160">
        <f t="shared" si="394"/>
        <v>0</v>
      </c>
      <c r="F2532" s="160">
        <f t="shared" si="394"/>
        <v>0</v>
      </c>
      <c r="G2532" s="160">
        <f t="shared" si="394"/>
        <v>0</v>
      </c>
      <c r="H2532" s="160">
        <f t="shared" si="394"/>
        <v>0</v>
      </c>
      <c r="I2532" s="160">
        <f t="shared" si="394"/>
        <v>0</v>
      </c>
    </row>
    <row r="2533" spans="1:12" s="338" customFormat="1" ht="15" x14ac:dyDescent="0.25">
      <c r="A2533" s="370" t="s">
        <v>147</v>
      </c>
      <c r="B2533" s="346" t="s">
        <v>194</v>
      </c>
      <c r="C2533" s="427">
        <f>D2533+E2533+F2533+G2533+H2533+I2533</f>
        <v>35</v>
      </c>
      <c r="D2533" s="337">
        <v>35</v>
      </c>
      <c r="E2533" s="337">
        <f>E2534</f>
        <v>0</v>
      </c>
      <c r="F2533" s="337">
        <v>0</v>
      </c>
      <c r="G2533" s="337">
        <v>0</v>
      </c>
      <c r="H2533" s="337">
        <v>0</v>
      </c>
      <c r="I2533" s="337">
        <v>0</v>
      </c>
    </row>
    <row r="2534" spans="1:12" s="152" customFormat="1" x14ac:dyDescent="0.2">
      <c r="A2534" s="153"/>
      <c r="B2534" s="158" t="s">
        <v>195</v>
      </c>
      <c r="C2534" s="157">
        <f>D2534+E2534+G2534+H2534+I2534</f>
        <v>35</v>
      </c>
      <c r="D2534" s="98">
        <v>35</v>
      </c>
      <c r="E2534" s="98">
        <v>0</v>
      </c>
      <c r="F2534" s="98">
        <v>0</v>
      </c>
      <c r="G2534" s="98">
        <v>0</v>
      </c>
      <c r="H2534" s="98">
        <v>0</v>
      </c>
      <c r="I2534" s="98">
        <v>0</v>
      </c>
    </row>
    <row r="2535" spans="1:12" s="196" customFormat="1" ht="14.25" x14ac:dyDescent="0.2">
      <c r="A2535" s="261" t="s">
        <v>474</v>
      </c>
      <c r="B2535" s="159" t="s">
        <v>194</v>
      </c>
      <c r="C2535" s="314">
        <f t="shared" ref="C2535:C2542" si="395">D2535+E2535+F2535+G2535+H2535+I2535</f>
        <v>12</v>
      </c>
      <c r="D2535" s="160">
        <f t="shared" ref="D2535:I2536" si="396">D2537</f>
        <v>12</v>
      </c>
      <c r="E2535" s="160">
        <f t="shared" si="396"/>
        <v>0</v>
      </c>
      <c r="F2535" s="160">
        <f t="shared" si="396"/>
        <v>0</v>
      </c>
      <c r="G2535" s="160">
        <f t="shared" si="396"/>
        <v>0</v>
      </c>
      <c r="H2535" s="160">
        <f t="shared" si="396"/>
        <v>0</v>
      </c>
      <c r="I2535" s="160">
        <f t="shared" si="396"/>
        <v>0</v>
      </c>
    </row>
    <row r="2536" spans="1:12" s="152" customFormat="1" x14ac:dyDescent="0.2">
      <c r="A2536" s="153"/>
      <c r="B2536" s="158" t="s">
        <v>195</v>
      </c>
      <c r="C2536" s="314">
        <f t="shared" si="395"/>
        <v>12</v>
      </c>
      <c r="D2536" s="160">
        <f t="shared" si="396"/>
        <v>12</v>
      </c>
      <c r="E2536" s="160">
        <f t="shared" si="396"/>
        <v>0</v>
      </c>
      <c r="F2536" s="160">
        <f t="shared" si="396"/>
        <v>0</v>
      </c>
      <c r="G2536" s="160">
        <f t="shared" si="396"/>
        <v>0</v>
      </c>
      <c r="H2536" s="160">
        <f t="shared" si="396"/>
        <v>0</v>
      </c>
      <c r="I2536" s="160">
        <f t="shared" si="396"/>
        <v>0</v>
      </c>
    </row>
    <row r="2537" spans="1:12" s="338" customFormat="1" x14ac:dyDescent="0.2">
      <c r="A2537" s="367" t="s">
        <v>475</v>
      </c>
      <c r="B2537" s="346" t="s">
        <v>194</v>
      </c>
      <c r="C2537" s="427">
        <f t="shared" si="395"/>
        <v>12</v>
      </c>
      <c r="D2537" s="337">
        <v>12</v>
      </c>
      <c r="E2537" s="337">
        <v>0</v>
      </c>
      <c r="F2537" s="337">
        <v>0</v>
      </c>
      <c r="G2537" s="337">
        <v>0</v>
      </c>
      <c r="H2537" s="337">
        <v>0</v>
      </c>
      <c r="I2537" s="337">
        <v>0</v>
      </c>
    </row>
    <row r="2538" spans="1:12" s="152" customFormat="1" x14ac:dyDescent="0.2">
      <c r="A2538" s="153"/>
      <c r="B2538" s="158" t="s">
        <v>195</v>
      </c>
      <c r="C2538" s="157">
        <f t="shared" si="395"/>
        <v>12</v>
      </c>
      <c r="D2538" s="98">
        <v>12</v>
      </c>
      <c r="E2538" s="98">
        <v>0</v>
      </c>
      <c r="F2538" s="98">
        <v>0</v>
      </c>
      <c r="G2538" s="98">
        <v>0</v>
      </c>
      <c r="H2538" s="98">
        <v>0</v>
      </c>
      <c r="I2538" s="98">
        <v>0</v>
      </c>
    </row>
    <row r="2539" spans="1:12" s="196" customFormat="1" ht="14.25" x14ac:dyDescent="0.2">
      <c r="A2539" s="261" t="s">
        <v>721</v>
      </c>
      <c r="B2539" s="71" t="s">
        <v>194</v>
      </c>
      <c r="C2539" s="157">
        <f t="shared" si="395"/>
        <v>155</v>
      </c>
      <c r="D2539" s="160">
        <f t="shared" ref="D2539:I2540" si="397">D2541+D2543+D2545</f>
        <v>0</v>
      </c>
      <c r="E2539" s="160">
        <f t="shared" si="397"/>
        <v>155</v>
      </c>
      <c r="F2539" s="160">
        <f t="shared" si="397"/>
        <v>0</v>
      </c>
      <c r="G2539" s="160">
        <f t="shared" si="397"/>
        <v>0</v>
      </c>
      <c r="H2539" s="160">
        <f t="shared" si="397"/>
        <v>0</v>
      </c>
      <c r="I2539" s="160">
        <f t="shared" si="397"/>
        <v>0</v>
      </c>
    </row>
    <row r="2540" spans="1:12" s="152" customFormat="1" x14ac:dyDescent="0.2">
      <c r="A2540" s="528"/>
      <c r="B2540" s="70" t="s">
        <v>195</v>
      </c>
      <c r="C2540" s="157">
        <f t="shared" si="395"/>
        <v>155</v>
      </c>
      <c r="D2540" s="160">
        <f t="shared" si="397"/>
        <v>0</v>
      </c>
      <c r="E2540" s="160">
        <f t="shared" si="397"/>
        <v>155</v>
      </c>
      <c r="F2540" s="160">
        <f t="shared" si="397"/>
        <v>0</v>
      </c>
      <c r="G2540" s="160">
        <f t="shared" si="397"/>
        <v>0</v>
      </c>
      <c r="H2540" s="160">
        <f t="shared" si="397"/>
        <v>0</v>
      </c>
      <c r="I2540" s="160">
        <f t="shared" si="397"/>
        <v>0</v>
      </c>
    </row>
    <row r="2541" spans="1:12" s="338" customFormat="1" ht="15" x14ac:dyDescent="0.25">
      <c r="A2541" s="247" t="s">
        <v>720</v>
      </c>
      <c r="B2541" s="71" t="s">
        <v>194</v>
      </c>
      <c r="C2541" s="157">
        <f t="shared" si="395"/>
        <v>55</v>
      </c>
      <c r="D2541" s="337">
        <v>0</v>
      </c>
      <c r="E2541" s="58">
        <v>55</v>
      </c>
      <c r="F2541" s="337">
        <v>0</v>
      </c>
      <c r="G2541" s="337">
        <v>0</v>
      </c>
      <c r="H2541" s="337">
        <v>0</v>
      </c>
      <c r="I2541" s="337">
        <v>0</v>
      </c>
    </row>
    <row r="2542" spans="1:12" s="152" customFormat="1" x14ac:dyDescent="0.2">
      <c r="A2542" s="528"/>
      <c r="B2542" s="70" t="s">
        <v>195</v>
      </c>
      <c r="C2542" s="157">
        <f t="shared" si="395"/>
        <v>55</v>
      </c>
      <c r="D2542" s="98">
        <v>0</v>
      </c>
      <c r="E2542" s="58">
        <v>55</v>
      </c>
      <c r="F2542" s="98">
        <v>0</v>
      </c>
      <c r="G2542" s="98">
        <v>0</v>
      </c>
      <c r="H2542" s="98">
        <v>0</v>
      </c>
      <c r="I2542" s="98">
        <v>0</v>
      </c>
    </row>
    <row r="2543" spans="1:12" s="338" customFormat="1" x14ac:dyDescent="0.2">
      <c r="A2543" s="562" t="s">
        <v>845</v>
      </c>
      <c r="B2543" s="563" t="s">
        <v>194</v>
      </c>
      <c r="C2543" s="157">
        <f>D2543+E2543+F2543+G2543+H2543+I2543</f>
        <v>40</v>
      </c>
      <c r="D2543" s="337">
        <v>0</v>
      </c>
      <c r="E2543" s="58">
        <v>40</v>
      </c>
      <c r="F2543" s="337">
        <v>0</v>
      </c>
      <c r="G2543" s="337">
        <v>0</v>
      </c>
      <c r="H2543" s="337">
        <v>0</v>
      </c>
      <c r="I2543" s="337">
        <v>0</v>
      </c>
    </row>
    <row r="2544" spans="1:12" s="152" customFormat="1" x14ac:dyDescent="0.2">
      <c r="A2544" s="586"/>
      <c r="B2544" s="70" t="s">
        <v>195</v>
      </c>
      <c r="C2544" s="157">
        <f>D2544+E2544+F2544+G2544+H2544+I2544</f>
        <v>40</v>
      </c>
      <c r="D2544" s="98">
        <v>0</v>
      </c>
      <c r="E2544" s="58">
        <v>40</v>
      </c>
      <c r="F2544" s="98">
        <v>0</v>
      </c>
      <c r="G2544" s="98">
        <v>0</v>
      </c>
      <c r="H2544" s="98">
        <v>0</v>
      </c>
      <c r="I2544" s="98">
        <v>0</v>
      </c>
    </row>
    <row r="2545" spans="1:12" s="338" customFormat="1" x14ac:dyDescent="0.2">
      <c r="A2545" s="562" t="s">
        <v>846</v>
      </c>
      <c r="B2545" s="563" t="s">
        <v>194</v>
      </c>
      <c r="C2545" s="157">
        <f>D2545+E2545+F2545+G2545+H2545+I2545</f>
        <v>60</v>
      </c>
      <c r="D2545" s="98">
        <v>0</v>
      </c>
      <c r="E2545" s="72">
        <v>60</v>
      </c>
      <c r="F2545" s="98">
        <v>0</v>
      </c>
      <c r="G2545" s="98">
        <v>0</v>
      </c>
      <c r="H2545" s="98">
        <v>0</v>
      </c>
      <c r="I2545" s="98">
        <v>0</v>
      </c>
    </row>
    <row r="2546" spans="1:12" s="152" customFormat="1" x14ac:dyDescent="0.2">
      <c r="A2546" s="586"/>
      <c r="B2546" s="70" t="s">
        <v>195</v>
      </c>
      <c r="C2546" s="157">
        <f>D2546+E2546+F2546+G2546+H2546+I2546</f>
        <v>60</v>
      </c>
      <c r="D2546" s="98">
        <v>0</v>
      </c>
      <c r="E2546" s="72">
        <v>60</v>
      </c>
      <c r="F2546" s="98">
        <v>0</v>
      </c>
      <c r="G2546" s="98">
        <v>0</v>
      </c>
      <c r="H2546" s="98">
        <v>0</v>
      </c>
      <c r="I2546" s="98">
        <v>0</v>
      </c>
    </row>
    <row r="2547" spans="1:12" s="196" customFormat="1" x14ac:dyDescent="0.2">
      <c r="A2547" s="129" t="s">
        <v>237</v>
      </c>
      <c r="B2547" s="174" t="s">
        <v>194</v>
      </c>
      <c r="C2547" s="160">
        <f t="shared" si="378"/>
        <v>196.7</v>
      </c>
      <c r="D2547" s="160">
        <f>D2549+D2553</f>
        <v>66.7</v>
      </c>
      <c r="E2547" s="160">
        <f>E2548</f>
        <v>130</v>
      </c>
      <c r="F2547" s="160">
        <f t="shared" ref="F2547:I2548" si="398">F2549</f>
        <v>0</v>
      </c>
      <c r="G2547" s="160">
        <f t="shared" si="398"/>
        <v>0</v>
      </c>
      <c r="H2547" s="160">
        <f t="shared" si="398"/>
        <v>0</v>
      </c>
      <c r="I2547" s="160">
        <f t="shared" si="398"/>
        <v>0</v>
      </c>
      <c r="J2547" s="200"/>
      <c r="K2547" s="200"/>
      <c r="L2547" s="200"/>
    </row>
    <row r="2548" spans="1:12" s="196" customFormat="1" x14ac:dyDescent="0.2">
      <c r="A2548" s="202"/>
      <c r="B2548" s="175" t="s">
        <v>195</v>
      </c>
      <c r="C2548" s="160">
        <f t="shared" si="378"/>
        <v>196.7</v>
      </c>
      <c r="D2548" s="160">
        <f>D2550+D2554</f>
        <v>66.7</v>
      </c>
      <c r="E2548" s="160">
        <f>E2550+E2554</f>
        <v>130</v>
      </c>
      <c r="F2548" s="160">
        <f t="shared" si="398"/>
        <v>0</v>
      </c>
      <c r="G2548" s="160">
        <f t="shared" si="398"/>
        <v>0</v>
      </c>
      <c r="H2548" s="160">
        <f t="shared" si="398"/>
        <v>0</v>
      </c>
      <c r="I2548" s="160">
        <f t="shared" si="398"/>
        <v>0</v>
      </c>
    </row>
    <row r="2549" spans="1:12" s="212" customFormat="1" x14ac:dyDescent="0.2">
      <c r="A2549" s="118" t="s">
        <v>239</v>
      </c>
      <c r="B2549" s="71" t="s">
        <v>194</v>
      </c>
      <c r="C2549" s="313">
        <f>C2550</f>
        <v>130</v>
      </c>
      <c r="D2549" s="165">
        <f t="shared" ref="D2549:I2550" si="399">D2551</f>
        <v>0</v>
      </c>
      <c r="E2549" s="165">
        <f t="shared" si="399"/>
        <v>130</v>
      </c>
      <c r="F2549" s="165">
        <f t="shared" si="399"/>
        <v>0</v>
      </c>
      <c r="G2549" s="165">
        <f t="shared" si="399"/>
        <v>0</v>
      </c>
      <c r="H2549" s="165">
        <f t="shared" si="399"/>
        <v>0</v>
      </c>
      <c r="I2549" s="165">
        <f t="shared" si="399"/>
        <v>0</v>
      </c>
    </row>
    <row r="2550" spans="1:12" s="212" customFormat="1" x14ac:dyDescent="0.2">
      <c r="A2550" s="65"/>
      <c r="B2550" s="70" t="s">
        <v>195</v>
      </c>
      <c r="C2550" s="313">
        <f t="shared" si="378"/>
        <v>130</v>
      </c>
      <c r="D2550" s="165">
        <f t="shared" si="399"/>
        <v>0</v>
      </c>
      <c r="E2550" s="165">
        <f t="shared" si="399"/>
        <v>130</v>
      </c>
      <c r="F2550" s="165">
        <f t="shared" si="399"/>
        <v>0</v>
      </c>
      <c r="G2550" s="165">
        <f t="shared" si="399"/>
        <v>0</v>
      </c>
      <c r="H2550" s="165">
        <f t="shared" si="399"/>
        <v>0</v>
      </c>
      <c r="I2550" s="165">
        <f t="shared" si="399"/>
        <v>0</v>
      </c>
    </row>
    <row r="2551" spans="1:12" s="212" customFormat="1" x14ac:dyDescent="0.2">
      <c r="A2551" s="213" t="s">
        <v>722</v>
      </c>
      <c r="B2551" s="71" t="s">
        <v>194</v>
      </c>
      <c r="C2551" s="211">
        <f>D2551+E2551+F2551+G2551+H2551+I2551</f>
        <v>130</v>
      </c>
      <c r="D2551" s="72">
        <v>0</v>
      </c>
      <c r="E2551" s="72">
        <f>100+30</f>
        <v>130</v>
      </c>
      <c r="F2551" s="72">
        <v>0</v>
      </c>
      <c r="G2551" s="72">
        <v>0</v>
      </c>
      <c r="H2551" s="72">
        <v>0</v>
      </c>
      <c r="I2551" s="72">
        <v>0</v>
      </c>
    </row>
    <row r="2552" spans="1:12" s="212" customFormat="1" x14ac:dyDescent="0.2">
      <c r="A2552" s="214"/>
      <c r="B2552" s="70" t="s">
        <v>195</v>
      </c>
      <c r="C2552" s="211">
        <f>D2552+E2552+F2552+G2552+H2552+I2552</f>
        <v>130</v>
      </c>
      <c r="D2552" s="72">
        <v>0</v>
      </c>
      <c r="E2552" s="72">
        <f>100+30</f>
        <v>130</v>
      </c>
      <c r="F2552" s="72">
        <v>0</v>
      </c>
      <c r="G2552" s="72">
        <v>0</v>
      </c>
      <c r="H2552" s="72">
        <v>0</v>
      </c>
      <c r="I2552" s="72">
        <v>0</v>
      </c>
    </row>
    <row r="2553" spans="1:12" s="197" customFormat="1" x14ac:dyDescent="0.2">
      <c r="A2553" s="118" t="s">
        <v>234</v>
      </c>
      <c r="B2553" s="164" t="s">
        <v>194</v>
      </c>
      <c r="C2553" s="313">
        <f t="shared" si="378"/>
        <v>68.5</v>
      </c>
      <c r="D2553" s="165">
        <f t="shared" ref="D2553:I2554" si="400">D2555</f>
        <v>66.7</v>
      </c>
      <c r="E2553" s="165">
        <f t="shared" si="400"/>
        <v>0</v>
      </c>
      <c r="F2553" s="165">
        <f t="shared" si="400"/>
        <v>0</v>
      </c>
      <c r="G2553" s="165">
        <f t="shared" si="400"/>
        <v>0</v>
      </c>
      <c r="H2553" s="165">
        <f t="shared" si="400"/>
        <v>0</v>
      </c>
      <c r="I2553" s="165">
        <f t="shared" si="400"/>
        <v>1.8</v>
      </c>
    </row>
    <row r="2554" spans="1:12" s="197" customFormat="1" x14ac:dyDescent="0.2">
      <c r="A2554" s="65"/>
      <c r="B2554" s="167" t="s">
        <v>195</v>
      </c>
      <c r="C2554" s="313">
        <f t="shared" si="378"/>
        <v>68.5</v>
      </c>
      <c r="D2554" s="165">
        <f t="shared" si="400"/>
        <v>66.7</v>
      </c>
      <c r="E2554" s="165">
        <f t="shared" si="400"/>
        <v>0</v>
      </c>
      <c r="F2554" s="165">
        <f t="shared" si="400"/>
        <v>0</v>
      </c>
      <c r="G2554" s="165">
        <f t="shared" si="400"/>
        <v>0</v>
      </c>
      <c r="H2554" s="165">
        <f t="shared" si="400"/>
        <v>0</v>
      </c>
      <c r="I2554" s="165">
        <f t="shared" si="400"/>
        <v>1.8</v>
      </c>
    </row>
    <row r="2555" spans="1:12" s="354" customFormat="1" ht="25.5" x14ac:dyDescent="0.2">
      <c r="A2555" s="433" t="s">
        <v>1</v>
      </c>
      <c r="B2555" s="353" t="s">
        <v>194</v>
      </c>
      <c r="C2555" s="434">
        <f t="shared" si="378"/>
        <v>68.5</v>
      </c>
      <c r="D2555" s="347">
        <f>D2556</f>
        <v>66.7</v>
      </c>
      <c r="E2555" s="347">
        <f>E2556</f>
        <v>0</v>
      </c>
      <c r="F2555" s="347">
        <v>0</v>
      </c>
      <c r="G2555" s="347">
        <v>0</v>
      </c>
      <c r="H2555" s="347">
        <v>0</v>
      </c>
      <c r="I2555" s="347">
        <v>1.8</v>
      </c>
    </row>
    <row r="2556" spans="1:12" s="212" customFormat="1" x14ac:dyDescent="0.2">
      <c r="A2556" s="217"/>
      <c r="B2556" s="70" t="s">
        <v>195</v>
      </c>
      <c r="C2556" s="211">
        <f t="shared" si="378"/>
        <v>68.5</v>
      </c>
      <c r="D2556" s="72">
        <f>8.5+58.2</f>
        <v>66.7</v>
      </c>
      <c r="E2556" s="72">
        <v>0</v>
      </c>
      <c r="F2556" s="72">
        <v>0</v>
      </c>
      <c r="G2556" s="72">
        <v>0</v>
      </c>
      <c r="H2556" s="72">
        <v>0</v>
      </c>
      <c r="I2556" s="72">
        <v>1.8</v>
      </c>
    </row>
    <row r="2557" spans="1:12" ht="0.75" customHeight="1" x14ac:dyDescent="0.2">
      <c r="A2557" s="640" t="s">
        <v>266</v>
      </c>
      <c r="B2557" s="641"/>
      <c r="C2557" s="641"/>
      <c r="D2557" s="641"/>
      <c r="E2557" s="641"/>
      <c r="F2557" s="641"/>
      <c r="G2557" s="641"/>
      <c r="H2557" s="641"/>
      <c r="I2557" s="642"/>
    </row>
    <row r="2558" spans="1:12" hidden="1" x14ac:dyDescent="0.2">
      <c r="A2558" s="34" t="s">
        <v>197</v>
      </c>
      <c r="B2558" s="226" t="s">
        <v>194</v>
      </c>
      <c r="C2558" s="58">
        <f t="shared" ref="C2558:C2569" si="401">D2558+E2558+F2558+G2558+H2558+I2558</f>
        <v>0</v>
      </c>
      <c r="D2558" s="72">
        <f>D2560</f>
        <v>0</v>
      </c>
      <c r="E2558" s="72">
        <f>E2560</f>
        <v>0</v>
      </c>
      <c r="F2558" s="72">
        <f t="shared" ref="F2558:I2559" si="402">F2560</f>
        <v>0</v>
      </c>
      <c r="G2558" s="72">
        <f t="shared" si="402"/>
        <v>0</v>
      </c>
      <c r="H2558" s="72">
        <f t="shared" si="402"/>
        <v>0</v>
      </c>
      <c r="I2558" s="72">
        <f t="shared" si="402"/>
        <v>0</v>
      </c>
    </row>
    <row r="2559" spans="1:12" hidden="1" x14ac:dyDescent="0.2">
      <c r="A2559" s="24" t="s">
        <v>222</v>
      </c>
      <c r="B2559" s="227" t="s">
        <v>195</v>
      </c>
      <c r="C2559" s="58">
        <f t="shared" si="401"/>
        <v>0</v>
      </c>
      <c r="D2559" s="72">
        <f>D2561</f>
        <v>0</v>
      </c>
      <c r="E2559" s="72">
        <f>E2561</f>
        <v>0</v>
      </c>
      <c r="F2559" s="72">
        <f t="shared" si="402"/>
        <v>0</v>
      </c>
      <c r="G2559" s="72">
        <f t="shared" si="402"/>
        <v>0</v>
      </c>
      <c r="H2559" s="72">
        <f t="shared" si="402"/>
        <v>0</v>
      </c>
      <c r="I2559" s="72">
        <f t="shared" si="402"/>
        <v>0</v>
      </c>
    </row>
    <row r="2560" spans="1:12" hidden="1" x14ac:dyDescent="0.2">
      <c r="A2560" s="64" t="s">
        <v>247</v>
      </c>
      <c r="B2560" s="27" t="s">
        <v>194</v>
      </c>
      <c r="C2560" s="58">
        <f t="shared" si="401"/>
        <v>0</v>
      </c>
      <c r="D2560" s="58">
        <f t="shared" ref="D2560:I2567" si="403">D2562</f>
        <v>0</v>
      </c>
      <c r="E2560" s="58">
        <f t="shared" si="403"/>
        <v>0</v>
      </c>
      <c r="F2560" s="58">
        <f t="shared" si="403"/>
        <v>0</v>
      </c>
      <c r="G2560" s="58">
        <f t="shared" si="403"/>
        <v>0</v>
      </c>
      <c r="H2560" s="58">
        <f t="shared" si="403"/>
        <v>0</v>
      </c>
      <c r="I2560" s="58">
        <f t="shared" si="403"/>
        <v>0</v>
      </c>
    </row>
    <row r="2561" spans="1:9" hidden="1" x14ac:dyDescent="0.2">
      <c r="A2561" s="24" t="s">
        <v>235</v>
      </c>
      <c r="B2561" s="29" t="s">
        <v>195</v>
      </c>
      <c r="C2561" s="58">
        <f t="shared" si="401"/>
        <v>0</v>
      </c>
      <c r="D2561" s="58">
        <f t="shared" si="403"/>
        <v>0</v>
      </c>
      <c r="E2561" s="58">
        <f t="shared" si="403"/>
        <v>0</v>
      </c>
      <c r="F2561" s="58">
        <f t="shared" si="403"/>
        <v>0</v>
      </c>
      <c r="G2561" s="58">
        <f t="shared" si="403"/>
        <v>0</v>
      </c>
      <c r="H2561" s="58">
        <f t="shared" si="403"/>
        <v>0</v>
      </c>
      <c r="I2561" s="58">
        <f t="shared" si="403"/>
        <v>0</v>
      </c>
    </row>
    <row r="2562" spans="1:9" hidden="1" x14ac:dyDescent="0.2">
      <c r="A2562" s="21" t="s">
        <v>257</v>
      </c>
      <c r="B2562" s="8" t="s">
        <v>194</v>
      </c>
      <c r="C2562" s="58">
        <f t="shared" si="401"/>
        <v>0</v>
      </c>
      <c r="D2562" s="58">
        <f t="shared" si="403"/>
        <v>0</v>
      </c>
      <c r="E2562" s="58">
        <f t="shared" si="403"/>
        <v>0</v>
      </c>
      <c r="F2562" s="58">
        <f t="shared" si="403"/>
        <v>0</v>
      </c>
      <c r="G2562" s="58">
        <f t="shared" si="403"/>
        <v>0</v>
      </c>
      <c r="H2562" s="58">
        <f t="shared" si="403"/>
        <v>0</v>
      </c>
      <c r="I2562" s="58">
        <f t="shared" si="403"/>
        <v>0</v>
      </c>
    </row>
    <row r="2563" spans="1:9" hidden="1" x14ac:dyDescent="0.2">
      <c r="A2563" s="18"/>
      <c r="B2563" s="227" t="s">
        <v>195</v>
      </c>
      <c r="C2563" s="58">
        <f t="shared" si="401"/>
        <v>0</v>
      </c>
      <c r="D2563" s="58">
        <f t="shared" si="403"/>
        <v>0</v>
      </c>
      <c r="E2563" s="58">
        <f t="shared" si="403"/>
        <v>0</v>
      </c>
      <c r="F2563" s="58">
        <f t="shared" si="403"/>
        <v>0</v>
      </c>
      <c r="G2563" s="58">
        <f t="shared" si="403"/>
        <v>0</v>
      </c>
      <c r="H2563" s="58">
        <f t="shared" si="403"/>
        <v>0</v>
      </c>
      <c r="I2563" s="58">
        <f t="shared" si="403"/>
        <v>0</v>
      </c>
    </row>
    <row r="2564" spans="1:9" hidden="1" x14ac:dyDescent="0.2">
      <c r="A2564" s="31" t="s">
        <v>230</v>
      </c>
      <c r="B2564" s="28" t="s">
        <v>194</v>
      </c>
      <c r="C2564" s="58">
        <f t="shared" si="401"/>
        <v>0</v>
      </c>
      <c r="D2564" s="58">
        <f t="shared" si="403"/>
        <v>0</v>
      </c>
      <c r="E2564" s="58">
        <f t="shared" si="403"/>
        <v>0</v>
      </c>
      <c r="F2564" s="58">
        <f t="shared" si="403"/>
        <v>0</v>
      </c>
      <c r="G2564" s="58">
        <f t="shared" si="403"/>
        <v>0</v>
      </c>
      <c r="H2564" s="58">
        <f t="shared" si="403"/>
        <v>0</v>
      </c>
      <c r="I2564" s="58">
        <f t="shared" si="403"/>
        <v>0</v>
      </c>
    </row>
    <row r="2565" spans="1:9" hidden="1" x14ac:dyDescent="0.2">
      <c r="A2565" s="11"/>
      <c r="B2565" s="36" t="s">
        <v>195</v>
      </c>
      <c r="C2565" s="58">
        <f t="shared" si="401"/>
        <v>0</v>
      </c>
      <c r="D2565" s="58">
        <f t="shared" si="403"/>
        <v>0</v>
      </c>
      <c r="E2565" s="58">
        <f t="shared" si="403"/>
        <v>0</v>
      </c>
      <c r="F2565" s="58">
        <f t="shared" si="403"/>
        <v>0</v>
      </c>
      <c r="G2565" s="58">
        <f t="shared" si="403"/>
        <v>0</v>
      </c>
      <c r="H2565" s="58">
        <f t="shared" si="403"/>
        <v>0</v>
      </c>
      <c r="I2565" s="58">
        <f t="shared" si="403"/>
        <v>0</v>
      </c>
    </row>
    <row r="2566" spans="1:9" s="116" customFormat="1" hidden="1" x14ac:dyDescent="0.2">
      <c r="A2566" s="186" t="s">
        <v>227</v>
      </c>
      <c r="B2566" s="203" t="s">
        <v>194</v>
      </c>
      <c r="C2566" s="165">
        <f t="shared" si="401"/>
        <v>0</v>
      </c>
      <c r="D2566" s="165">
        <f t="shared" si="403"/>
        <v>0</v>
      </c>
      <c r="E2566" s="165">
        <f t="shared" si="403"/>
        <v>0</v>
      </c>
      <c r="F2566" s="165">
        <f t="shared" si="403"/>
        <v>0</v>
      </c>
      <c r="G2566" s="165">
        <f t="shared" si="403"/>
        <v>0</v>
      </c>
      <c r="H2566" s="165">
        <f t="shared" si="403"/>
        <v>0</v>
      </c>
      <c r="I2566" s="165">
        <f t="shared" si="403"/>
        <v>0</v>
      </c>
    </row>
    <row r="2567" spans="1:9" s="116" customFormat="1" hidden="1" x14ac:dyDescent="0.2">
      <c r="A2567" s="178"/>
      <c r="B2567" s="177" t="s">
        <v>195</v>
      </c>
      <c r="C2567" s="165">
        <f t="shared" si="401"/>
        <v>0</v>
      </c>
      <c r="D2567" s="165">
        <f t="shared" si="403"/>
        <v>0</v>
      </c>
      <c r="E2567" s="165">
        <f t="shared" si="403"/>
        <v>0</v>
      </c>
      <c r="F2567" s="165">
        <f t="shared" si="403"/>
        <v>0</v>
      </c>
      <c r="G2567" s="165">
        <f t="shared" si="403"/>
        <v>0</v>
      </c>
      <c r="H2567" s="165">
        <f t="shared" si="403"/>
        <v>0</v>
      </c>
      <c r="I2567" s="165">
        <f t="shared" si="403"/>
        <v>0</v>
      </c>
    </row>
    <row r="2568" spans="1:9" hidden="1" x14ac:dyDescent="0.2">
      <c r="A2568" s="99" t="s">
        <v>294</v>
      </c>
      <c r="B2568" s="46" t="s">
        <v>194</v>
      </c>
      <c r="C2568" s="58">
        <f t="shared" si="401"/>
        <v>0</v>
      </c>
      <c r="D2568" s="58">
        <v>0</v>
      </c>
      <c r="E2568" s="58">
        <v>0</v>
      </c>
      <c r="F2568" s="58">
        <v>0</v>
      </c>
      <c r="G2568" s="58">
        <v>0</v>
      </c>
      <c r="H2568" s="58">
        <v>0</v>
      </c>
      <c r="I2568" s="58">
        <v>0</v>
      </c>
    </row>
    <row r="2569" spans="1:9" hidden="1" x14ac:dyDescent="0.2">
      <c r="A2569" s="11"/>
      <c r="B2569" s="45" t="s">
        <v>195</v>
      </c>
      <c r="C2569" s="58">
        <f t="shared" si="401"/>
        <v>0</v>
      </c>
      <c r="D2569" s="58">
        <v>0</v>
      </c>
      <c r="E2569" s="58">
        <v>0</v>
      </c>
      <c r="F2569" s="58">
        <v>0</v>
      </c>
      <c r="G2569" s="58">
        <v>0</v>
      </c>
      <c r="H2569" s="58">
        <v>0</v>
      </c>
      <c r="I2569" s="58">
        <v>0</v>
      </c>
    </row>
    <row r="2570" spans="1:9" s="88" customFormat="1" x14ac:dyDescent="0.2">
      <c r="A2570" s="551" t="s">
        <v>792</v>
      </c>
      <c r="B2570" s="552"/>
      <c r="C2570" s="552"/>
      <c r="D2570" s="556"/>
      <c r="E2570" s="556"/>
      <c r="F2570" s="556"/>
      <c r="G2570" s="556"/>
      <c r="H2570" s="556"/>
      <c r="I2570" s="557"/>
    </row>
    <row r="2571" spans="1:9" s="212" customFormat="1" x14ac:dyDescent="0.2">
      <c r="A2571" s="40" t="s">
        <v>197</v>
      </c>
      <c r="B2571" s="71" t="s">
        <v>194</v>
      </c>
      <c r="C2571" s="211">
        <f t="shared" ref="C2571:C2582" si="404">D2571+E2571+F2571+G2571+H2571+I2571</f>
        <v>43</v>
      </c>
      <c r="D2571" s="72">
        <f t="shared" ref="D2571:I2580" si="405">D2573</f>
        <v>0</v>
      </c>
      <c r="E2571" s="72">
        <f t="shared" si="405"/>
        <v>43</v>
      </c>
      <c r="F2571" s="72">
        <f t="shared" si="405"/>
        <v>0</v>
      </c>
      <c r="G2571" s="72">
        <f t="shared" si="405"/>
        <v>0</v>
      </c>
      <c r="H2571" s="72">
        <f t="shared" si="405"/>
        <v>0</v>
      </c>
      <c r="I2571" s="72">
        <f t="shared" si="405"/>
        <v>0</v>
      </c>
    </row>
    <row r="2572" spans="1:9" s="212" customFormat="1" x14ac:dyDescent="0.2">
      <c r="A2572" s="321" t="s">
        <v>222</v>
      </c>
      <c r="B2572" s="70" t="s">
        <v>195</v>
      </c>
      <c r="C2572" s="211">
        <f t="shared" si="404"/>
        <v>43</v>
      </c>
      <c r="D2572" s="72">
        <f t="shared" si="405"/>
        <v>0</v>
      </c>
      <c r="E2572" s="72">
        <f t="shared" si="405"/>
        <v>43</v>
      </c>
      <c r="F2572" s="72">
        <f t="shared" si="405"/>
        <v>0</v>
      </c>
      <c r="G2572" s="72">
        <f t="shared" si="405"/>
        <v>0</v>
      </c>
      <c r="H2572" s="72">
        <f t="shared" si="405"/>
        <v>0</v>
      </c>
      <c r="I2572" s="72">
        <f t="shared" si="405"/>
        <v>0</v>
      </c>
    </row>
    <row r="2573" spans="1:9" s="212" customFormat="1" x14ac:dyDescent="0.2">
      <c r="A2573" s="322" t="s">
        <v>210</v>
      </c>
      <c r="B2573" s="71" t="s">
        <v>194</v>
      </c>
      <c r="C2573" s="211">
        <f t="shared" si="404"/>
        <v>43</v>
      </c>
      <c r="D2573" s="72">
        <f t="shared" si="405"/>
        <v>0</v>
      </c>
      <c r="E2573" s="72">
        <f t="shared" si="405"/>
        <v>43</v>
      </c>
      <c r="F2573" s="72">
        <f t="shared" si="405"/>
        <v>0</v>
      </c>
      <c r="G2573" s="72">
        <f t="shared" si="405"/>
        <v>0</v>
      </c>
      <c r="H2573" s="72">
        <f t="shared" si="405"/>
        <v>0</v>
      </c>
      <c r="I2573" s="72">
        <f t="shared" si="405"/>
        <v>0</v>
      </c>
    </row>
    <row r="2574" spans="1:9" s="212" customFormat="1" x14ac:dyDescent="0.2">
      <c r="A2574" s="321" t="s">
        <v>201</v>
      </c>
      <c r="B2574" s="70" t="s">
        <v>195</v>
      </c>
      <c r="C2574" s="211">
        <f t="shared" si="404"/>
        <v>43</v>
      </c>
      <c r="D2574" s="72">
        <f t="shared" si="405"/>
        <v>0</v>
      </c>
      <c r="E2574" s="72">
        <f t="shared" si="405"/>
        <v>43</v>
      </c>
      <c r="F2574" s="72">
        <f t="shared" si="405"/>
        <v>0</v>
      </c>
      <c r="G2574" s="72">
        <f t="shared" si="405"/>
        <v>0</v>
      </c>
      <c r="H2574" s="72">
        <f t="shared" si="405"/>
        <v>0</v>
      </c>
      <c r="I2574" s="72">
        <f t="shared" si="405"/>
        <v>0</v>
      </c>
    </row>
    <row r="2575" spans="1:9" s="212" customFormat="1" x14ac:dyDescent="0.2">
      <c r="A2575" s="323" t="s">
        <v>257</v>
      </c>
      <c r="B2575" s="71" t="s">
        <v>194</v>
      </c>
      <c r="C2575" s="211">
        <f t="shared" si="404"/>
        <v>43</v>
      </c>
      <c r="D2575" s="72">
        <f t="shared" si="405"/>
        <v>0</v>
      </c>
      <c r="E2575" s="72">
        <f t="shared" si="405"/>
        <v>43</v>
      </c>
      <c r="F2575" s="72">
        <f t="shared" si="405"/>
        <v>0</v>
      </c>
      <c r="G2575" s="72">
        <f t="shared" si="405"/>
        <v>0</v>
      </c>
      <c r="H2575" s="72">
        <f t="shared" si="405"/>
        <v>0</v>
      </c>
      <c r="I2575" s="72">
        <f t="shared" si="405"/>
        <v>0</v>
      </c>
    </row>
    <row r="2576" spans="1:9" s="212" customFormat="1" x14ac:dyDescent="0.2">
      <c r="A2576" s="57"/>
      <c r="B2576" s="70" t="s">
        <v>195</v>
      </c>
      <c r="C2576" s="211">
        <f t="shared" si="404"/>
        <v>43</v>
      </c>
      <c r="D2576" s="72">
        <f t="shared" si="405"/>
        <v>0</v>
      </c>
      <c r="E2576" s="72">
        <f t="shared" si="405"/>
        <v>43</v>
      </c>
      <c r="F2576" s="72">
        <f t="shared" si="405"/>
        <v>0</v>
      </c>
      <c r="G2576" s="72">
        <f t="shared" si="405"/>
        <v>0</v>
      </c>
      <c r="H2576" s="72">
        <f t="shared" si="405"/>
        <v>0</v>
      </c>
      <c r="I2576" s="72">
        <f t="shared" si="405"/>
        <v>0</v>
      </c>
    </row>
    <row r="2577" spans="1:9" s="212" customFormat="1" x14ac:dyDescent="0.2">
      <c r="A2577" s="553" t="s">
        <v>237</v>
      </c>
      <c r="B2577" s="71" t="s">
        <v>194</v>
      </c>
      <c r="C2577" s="211">
        <f t="shared" si="404"/>
        <v>43</v>
      </c>
      <c r="D2577" s="72">
        <f t="shared" si="405"/>
        <v>0</v>
      </c>
      <c r="E2577" s="72">
        <f t="shared" si="405"/>
        <v>43</v>
      </c>
      <c r="F2577" s="72">
        <f t="shared" si="405"/>
        <v>0</v>
      </c>
      <c r="G2577" s="72">
        <f t="shared" si="405"/>
        <v>0</v>
      </c>
      <c r="H2577" s="72">
        <f t="shared" si="405"/>
        <v>0</v>
      </c>
      <c r="I2577" s="72">
        <f t="shared" si="405"/>
        <v>0</v>
      </c>
    </row>
    <row r="2578" spans="1:9" s="212" customFormat="1" x14ac:dyDescent="0.2">
      <c r="A2578" s="554"/>
      <c r="B2578" s="70" t="s">
        <v>195</v>
      </c>
      <c r="C2578" s="211">
        <f t="shared" si="404"/>
        <v>43</v>
      </c>
      <c r="D2578" s="72">
        <f t="shared" si="405"/>
        <v>0</v>
      </c>
      <c r="E2578" s="72">
        <f t="shared" si="405"/>
        <v>43</v>
      </c>
      <c r="F2578" s="72">
        <f t="shared" si="405"/>
        <v>0</v>
      </c>
      <c r="G2578" s="72">
        <f t="shared" si="405"/>
        <v>0</v>
      </c>
      <c r="H2578" s="72">
        <f t="shared" si="405"/>
        <v>0</v>
      </c>
      <c r="I2578" s="72">
        <f t="shared" si="405"/>
        <v>0</v>
      </c>
    </row>
    <row r="2579" spans="1:9" s="212" customFormat="1" x14ac:dyDescent="0.2">
      <c r="A2579" s="322" t="s">
        <v>793</v>
      </c>
      <c r="B2579" s="71" t="s">
        <v>194</v>
      </c>
      <c r="C2579" s="211">
        <f t="shared" si="404"/>
        <v>43</v>
      </c>
      <c r="D2579" s="72">
        <f t="shared" si="405"/>
        <v>0</v>
      </c>
      <c r="E2579" s="72">
        <f t="shared" si="405"/>
        <v>43</v>
      </c>
      <c r="F2579" s="72">
        <f t="shared" si="405"/>
        <v>0</v>
      </c>
      <c r="G2579" s="72">
        <f t="shared" si="405"/>
        <v>0</v>
      </c>
      <c r="H2579" s="72">
        <f t="shared" si="405"/>
        <v>0</v>
      </c>
      <c r="I2579" s="72">
        <f t="shared" si="405"/>
        <v>0</v>
      </c>
    </row>
    <row r="2580" spans="1:9" s="212" customFormat="1" x14ac:dyDescent="0.2">
      <c r="A2580" s="550"/>
      <c r="B2580" s="70" t="s">
        <v>195</v>
      </c>
      <c r="C2580" s="211">
        <f t="shared" si="404"/>
        <v>43</v>
      </c>
      <c r="D2580" s="72">
        <f t="shared" si="405"/>
        <v>0</v>
      </c>
      <c r="E2580" s="72">
        <f t="shared" si="405"/>
        <v>43</v>
      </c>
      <c r="F2580" s="72">
        <f t="shared" si="405"/>
        <v>0</v>
      </c>
      <c r="G2580" s="72">
        <f t="shared" si="405"/>
        <v>0</v>
      </c>
      <c r="H2580" s="72">
        <f t="shared" si="405"/>
        <v>0</v>
      </c>
      <c r="I2580" s="72">
        <f t="shared" si="405"/>
        <v>0</v>
      </c>
    </row>
    <row r="2581" spans="1:9" s="212" customFormat="1" x14ac:dyDescent="0.2">
      <c r="A2581" s="555" t="s">
        <v>794</v>
      </c>
      <c r="B2581" s="71" t="s">
        <v>194</v>
      </c>
      <c r="C2581" s="211">
        <f t="shared" si="404"/>
        <v>43</v>
      </c>
      <c r="D2581" s="72">
        <v>0</v>
      </c>
      <c r="E2581" s="72">
        <v>43</v>
      </c>
      <c r="F2581" s="72">
        <v>0</v>
      </c>
      <c r="G2581" s="72">
        <v>0</v>
      </c>
      <c r="H2581" s="72">
        <v>0</v>
      </c>
      <c r="I2581" s="72">
        <v>0</v>
      </c>
    </row>
    <row r="2582" spans="1:9" s="212" customFormat="1" x14ac:dyDescent="0.2">
      <c r="A2582" s="550"/>
      <c r="B2582" s="70" t="s">
        <v>195</v>
      </c>
      <c r="C2582" s="211">
        <f t="shared" si="404"/>
        <v>43</v>
      </c>
      <c r="D2582" s="72">
        <v>0</v>
      </c>
      <c r="E2582" s="72">
        <v>43</v>
      </c>
      <c r="F2582" s="72">
        <v>0</v>
      </c>
      <c r="G2582" s="72">
        <v>0</v>
      </c>
      <c r="H2582" s="72">
        <v>0</v>
      </c>
      <c r="I2582" s="72">
        <v>0</v>
      </c>
    </row>
    <row r="2583" spans="1:9" x14ac:dyDescent="0.2">
      <c r="A2583" s="643" t="s">
        <v>266</v>
      </c>
      <c r="B2583" s="644"/>
      <c r="C2583" s="644"/>
      <c r="D2583" s="644"/>
      <c r="E2583" s="644"/>
      <c r="F2583" s="644"/>
      <c r="G2583" s="644"/>
      <c r="H2583" s="644"/>
      <c r="I2583" s="645"/>
    </row>
    <row r="2584" spans="1:9" s="212" customFormat="1" x14ac:dyDescent="0.2">
      <c r="A2584" s="40" t="s">
        <v>197</v>
      </c>
      <c r="B2584" s="71" t="s">
        <v>194</v>
      </c>
      <c r="C2584" s="211">
        <f t="shared" ref="C2584:C2595" si="406">D2584+E2584+F2584+G2584+H2584+I2584</f>
        <v>44</v>
      </c>
      <c r="D2584" s="72">
        <f t="shared" ref="D2584:I2593" si="407">D2586</f>
        <v>44</v>
      </c>
      <c r="E2584" s="72">
        <f t="shared" si="407"/>
        <v>0</v>
      </c>
      <c r="F2584" s="72">
        <f t="shared" si="407"/>
        <v>0</v>
      </c>
      <c r="G2584" s="72">
        <f t="shared" si="407"/>
        <v>0</v>
      </c>
      <c r="H2584" s="72">
        <f t="shared" si="407"/>
        <v>0</v>
      </c>
      <c r="I2584" s="72">
        <f t="shared" si="407"/>
        <v>0</v>
      </c>
    </row>
    <row r="2585" spans="1:9" s="212" customFormat="1" x14ac:dyDescent="0.2">
      <c r="A2585" s="321" t="s">
        <v>222</v>
      </c>
      <c r="B2585" s="70" t="s">
        <v>195</v>
      </c>
      <c r="C2585" s="211">
        <f t="shared" si="406"/>
        <v>44</v>
      </c>
      <c r="D2585" s="72">
        <f t="shared" si="407"/>
        <v>44</v>
      </c>
      <c r="E2585" s="72">
        <f t="shared" si="407"/>
        <v>0</v>
      </c>
      <c r="F2585" s="72">
        <f t="shared" si="407"/>
        <v>0</v>
      </c>
      <c r="G2585" s="72">
        <f t="shared" si="407"/>
        <v>0</v>
      </c>
      <c r="H2585" s="72">
        <f t="shared" si="407"/>
        <v>0</v>
      </c>
      <c r="I2585" s="72">
        <f t="shared" si="407"/>
        <v>0</v>
      </c>
    </row>
    <row r="2586" spans="1:9" s="212" customFormat="1" x14ac:dyDescent="0.2">
      <c r="A2586" s="322" t="s">
        <v>210</v>
      </c>
      <c r="B2586" s="71" t="s">
        <v>194</v>
      </c>
      <c r="C2586" s="211">
        <f t="shared" si="406"/>
        <v>44</v>
      </c>
      <c r="D2586" s="72">
        <f t="shared" si="407"/>
        <v>44</v>
      </c>
      <c r="E2586" s="72">
        <f t="shared" si="407"/>
        <v>0</v>
      </c>
      <c r="F2586" s="72">
        <f t="shared" si="407"/>
        <v>0</v>
      </c>
      <c r="G2586" s="72">
        <f t="shared" si="407"/>
        <v>0</v>
      </c>
      <c r="H2586" s="72">
        <f t="shared" si="407"/>
        <v>0</v>
      </c>
      <c r="I2586" s="72">
        <f t="shared" si="407"/>
        <v>0</v>
      </c>
    </row>
    <row r="2587" spans="1:9" s="212" customFormat="1" x14ac:dyDescent="0.2">
      <c r="A2587" s="321" t="s">
        <v>201</v>
      </c>
      <c r="B2587" s="70" t="s">
        <v>195</v>
      </c>
      <c r="C2587" s="211">
        <f t="shared" si="406"/>
        <v>44</v>
      </c>
      <c r="D2587" s="72">
        <f t="shared" si="407"/>
        <v>44</v>
      </c>
      <c r="E2587" s="72">
        <f t="shared" si="407"/>
        <v>0</v>
      </c>
      <c r="F2587" s="72">
        <f t="shared" si="407"/>
        <v>0</v>
      </c>
      <c r="G2587" s="72">
        <f t="shared" si="407"/>
        <v>0</v>
      </c>
      <c r="H2587" s="72">
        <f t="shared" si="407"/>
        <v>0</v>
      </c>
      <c r="I2587" s="72">
        <f t="shared" si="407"/>
        <v>0</v>
      </c>
    </row>
    <row r="2588" spans="1:9" s="212" customFormat="1" x14ac:dyDescent="0.2">
      <c r="A2588" s="323" t="s">
        <v>257</v>
      </c>
      <c r="B2588" s="71" t="s">
        <v>194</v>
      </c>
      <c r="C2588" s="211">
        <f t="shared" si="406"/>
        <v>44</v>
      </c>
      <c r="D2588" s="72">
        <f t="shared" si="407"/>
        <v>44</v>
      </c>
      <c r="E2588" s="72">
        <f t="shared" si="407"/>
        <v>0</v>
      </c>
      <c r="F2588" s="72">
        <f t="shared" si="407"/>
        <v>0</v>
      </c>
      <c r="G2588" s="72">
        <f t="shared" si="407"/>
        <v>0</v>
      </c>
      <c r="H2588" s="72">
        <f t="shared" si="407"/>
        <v>0</v>
      </c>
      <c r="I2588" s="72">
        <f t="shared" si="407"/>
        <v>0</v>
      </c>
    </row>
    <row r="2589" spans="1:9" s="212" customFormat="1" x14ac:dyDescent="0.2">
      <c r="A2589" s="57"/>
      <c r="B2589" s="70" t="s">
        <v>195</v>
      </c>
      <c r="C2589" s="211">
        <f t="shared" si="406"/>
        <v>44</v>
      </c>
      <c r="D2589" s="72">
        <f t="shared" si="407"/>
        <v>44</v>
      </c>
      <c r="E2589" s="72">
        <f t="shared" si="407"/>
        <v>0</v>
      </c>
      <c r="F2589" s="72">
        <f t="shared" si="407"/>
        <v>0</v>
      </c>
      <c r="G2589" s="72">
        <f t="shared" si="407"/>
        <v>0</v>
      </c>
      <c r="H2589" s="72">
        <f t="shared" si="407"/>
        <v>0</v>
      </c>
      <c r="I2589" s="72">
        <f t="shared" si="407"/>
        <v>0</v>
      </c>
    </row>
    <row r="2590" spans="1:9" s="212" customFormat="1" x14ac:dyDescent="0.2">
      <c r="A2590" s="324" t="s">
        <v>236</v>
      </c>
      <c r="B2590" s="71" t="s">
        <v>194</v>
      </c>
      <c r="C2590" s="211">
        <f t="shared" si="406"/>
        <v>44</v>
      </c>
      <c r="D2590" s="72">
        <f t="shared" si="407"/>
        <v>44</v>
      </c>
      <c r="E2590" s="72">
        <f t="shared" si="407"/>
        <v>0</v>
      </c>
      <c r="F2590" s="72">
        <f t="shared" si="407"/>
        <v>0</v>
      </c>
      <c r="G2590" s="72">
        <f t="shared" si="407"/>
        <v>0</v>
      </c>
      <c r="H2590" s="72">
        <f t="shared" si="407"/>
        <v>0</v>
      </c>
      <c r="I2590" s="72">
        <f t="shared" si="407"/>
        <v>0</v>
      </c>
    </row>
    <row r="2591" spans="1:9" s="212" customFormat="1" x14ac:dyDescent="0.2">
      <c r="A2591" s="43"/>
      <c r="B2591" s="70" t="s">
        <v>195</v>
      </c>
      <c r="C2591" s="211">
        <f t="shared" si="406"/>
        <v>44</v>
      </c>
      <c r="D2591" s="72">
        <f t="shared" si="407"/>
        <v>44</v>
      </c>
      <c r="E2591" s="72">
        <f t="shared" si="407"/>
        <v>0</v>
      </c>
      <c r="F2591" s="72">
        <f t="shared" si="407"/>
        <v>0</v>
      </c>
      <c r="G2591" s="72">
        <f t="shared" si="407"/>
        <v>0</v>
      </c>
      <c r="H2591" s="72">
        <f t="shared" si="407"/>
        <v>0</v>
      </c>
      <c r="I2591" s="72">
        <f t="shared" si="407"/>
        <v>0</v>
      </c>
    </row>
    <row r="2592" spans="1:9" s="212" customFormat="1" x14ac:dyDescent="0.2">
      <c r="A2592" s="325" t="s">
        <v>238</v>
      </c>
      <c r="B2592" s="71" t="s">
        <v>194</v>
      </c>
      <c r="C2592" s="211">
        <f t="shared" si="406"/>
        <v>44</v>
      </c>
      <c r="D2592" s="72">
        <f t="shared" si="407"/>
        <v>44</v>
      </c>
      <c r="E2592" s="72">
        <f t="shared" si="407"/>
        <v>0</v>
      </c>
      <c r="F2592" s="72">
        <f t="shared" si="407"/>
        <v>0</v>
      </c>
      <c r="G2592" s="72">
        <f t="shared" si="407"/>
        <v>0</v>
      </c>
      <c r="H2592" s="72">
        <f t="shared" si="407"/>
        <v>0</v>
      </c>
      <c r="I2592" s="72">
        <f t="shared" si="407"/>
        <v>0</v>
      </c>
    </row>
    <row r="2593" spans="1:10" s="212" customFormat="1" x14ac:dyDescent="0.2">
      <c r="A2593" s="326"/>
      <c r="B2593" s="70" t="s">
        <v>195</v>
      </c>
      <c r="C2593" s="211">
        <f t="shared" si="406"/>
        <v>44</v>
      </c>
      <c r="D2593" s="72">
        <f t="shared" si="407"/>
        <v>44</v>
      </c>
      <c r="E2593" s="72">
        <f t="shared" si="407"/>
        <v>0</v>
      </c>
      <c r="F2593" s="72">
        <f t="shared" si="407"/>
        <v>0</v>
      </c>
      <c r="G2593" s="72">
        <f t="shared" si="407"/>
        <v>0</v>
      </c>
      <c r="H2593" s="72">
        <f t="shared" si="407"/>
        <v>0</v>
      </c>
      <c r="I2593" s="72">
        <f t="shared" si="407"/>
        <v>0</v>
      </c>
    </row>
    <row r="2594" spans="1:10" s="352" customFormat="1" ht="25.5" x14ac:dyDescent="0.2">
      <c r="A2594" s="404" t="s">
        <v>381</v>
      </c>
      <c r="B2594" s="350" t="s">
        <v>194</v>
      </c>
      <c r="C2594" s="405">
        <f t="shared" si="406"/>
        <v>44</v>
      </c>
      <c r="D2594" s="345">
        <f>D2595</f>
        <v>44</v>
      </c>
      <c r="E2594" s="406">
        <f>E2595</f>
        <v>0</v>
      </c>
      <c r="F2594" s="345">
        <v>0</v>
      </c>
      <c r="G2594" s="345">
        <v>0</v>
      </c>
      <c r="H2594" s="345">
        <v>0</v>
      </c>
      <c r="I2594" s="345">
        <v>0</v>
      </c>
    </row>
    <row r="2595" spans="1:10" s="212" customFormat="1" x14ac:dyDescent="0.2">
      <c r="A2595" s="217"/>
      <c r="B2595" s="70" t="s">
        <v>195</v>
      </c>
      <c r="C2595" s="211">
        <f t="shared" si="406"/>
        <v>44</v>
      </c>
      <c r="D2595" s="72">
        <v>44</v>
      </c>
      <c r="E2595" s="327">
        <v>0</v>
      </c>
      <c r="F2595" s="72">
        <v>0</v>
      </c>
      <c r="G2595" s="72">
        <v>0</v>
      </c>
      <c r="H2595" s="72">
        <v>0</v>
      </c>
      <c r="I2595" s="72">
        <v>0</v>
      </c>
    </row>
    <row r="2596" spans="1:10" x14ac:dyDescent="0.2">
      <c r="A2596" s="646" t="s">
        <v>246</v>
      </c>
      <c r="B2596" s="647"/>
      <c r="C2596" s="620"/>
      <c r="D2596" s="620"/>
      <c r="E2596" s="620"/>
      <c r="F2596" s="620"/>
      <c r="G2596" s="620"/>
      <c r="H2596" s="620"/>
      <c r="I2596" s="621"/>
    </row>
    <row r="2597" spans="1:10" x14ac:dyDescent="0.2">
      <c r="A2597" s="648" t="s">
        <v>197</v>
      </c>
      <c r="B2597" s="649"/>
      <c r="C2597" s="649"/>
      <c r="D2597" s="649"/>
      <c r="E2597" s="649"/>
      <c r="F2597" s="649"/>
      <c r="G2597" s="649"/>
      <c r="H2597" s="649"/>
      <c r="I2597" s="650"/>
    </row>
    <row r="2598" spans="1:10" x14ac:dyDescent="0.2">
      <c r="A2598" s="7" t="s">
        <v>204</v>
      </c>
      <c r="B2598" s="8" t="s">
        <v>194</v>
      </c>
      <c r="C2598" s="58">
        <f t="shared" ref="C2598:C2605" si="408">D2598+E2598+F2598+G2598+H2598+I2598</f>
        <v>725560.96499999997</v>
      </c>
      <c r="D2598" s="58">
        <f>D2600</f>
        <v>513589.73099999997</v>
      </c>
      <c r="E2598" s="58">
        <f>E2600</f>
        <v>117348.67</v>
      </c>
      <c r="F2598" s="58">
        <f t="shared" ref="E2598:I2599" si="409">F2600</f>
        <v>74829</v>
      </c>
      <c r="G2598" s="58">
        <f t="shared" si="409"/>
        <v>14938</v>
      </c>
      <c r="H2598" s="58">
        <f t="shared" si="409"/>
        <v>4778</v>
      </c>
      <c r="I2598" s="58">
        <f t="shared" si="409"/>
        <v>77.563999999999993</v>
      </c>
      <c r="J2598" s="82"/>
    </row>
    <row r="2599" spans="1:10" ht="13.5" thickBot="1" x14ac:dyDescent="0.25">
      <c r="A2599" s="9"/>
      <c r="B2599" s="10" t="s">
        <v>195</v>
      </c>
      <c r="C2599" s="58">
        <f t="shared" si="408"/>
        <v>725560.96900000004</v>
      </c>
      <c r="D2599" s="58">
        <f>D2601</f>
        <v>513589.73499999999</v>
      </c>
      <c r="E2599" s="58">
        <f t="shared" si="409"/>
        <v>13236.67</v>
      </c>
      <c r="F2599" s="58">
        <f t="shared" si="409"/>
        <v>114536</v>
      </c>
      <c r="G2599" s="58">
        <f t="shared" si="409"/>
        <v>64901</v>
      </c>
      <c r="H2599" s="58">
        <f t="shared" si="409"/>
        <v>16393</v>
      </c>
      <c r="I2599" s="58">
        <f t="shared" si="409"/>
        <v>2904.5639999999999</v>
      </c>
      <c r="J2599" s="82"/>
    </row>
    <row r="2600" spans="1:10" x14ac:dyDescent="0.2">
      <c r="A2600" s="16" t="s">
        <v>210</v>
      </c>
      <c r="B2600" s="3" t="s">
        <v>194</v>
      </c>
      <c r="C2600" s="58">
        <f t="shared" si="408"/>
        <v>725560.96499999997</v>
      </c>
      <c r="D2600" s="90">
        <f t="shared" ref="D2600:I2601" si="410">D2602+D2604</f>
        <v>513589.73099999997</v>
      </c>
      <c r="E2600" s="90">
        <f t="shared" si="410"/>
        <v>117348.67</v>
      </c>
      <c r="F2600" s="90">
        <f t="shared" si="410"/>
        <v>74829</v>
      </c>
      <c r="G2600" s="90">
        <f t="shared" si="410"/>
        <v>14938</v>
      </c>
      <c r="H2600" s="90">
        <f t="shared" si="410"/>
        <v>4778</v>
      </c>
      <c r="I2600" s="90">
        <f t="shared" si="410"/>
        <v>77.563999999999993</v>
      </c>
    </row>
    <row r="2601" spans="1:10" x14ac:dyDescent="0.2">
      <c r="A2601" s="11" t="s">
        <v>201</v>
      </c>
      <c r="B2601" s="4" t="s">
        <v>195</v>
      </c>
      <c r="C2601" s="58">
        <f t="shared" si="408"/>
        <v>725560.96900000004</v>
      </c>
      <c r="D2601" s="90">
        <f t="shared" si="410"/>
        <v>513589.73499999999</v>
      </c>
      <c r="E2601" s="90">
        <f t="shared" si="410"/>
        <v>13236.67</v>
      </c>
      <c r="F2601" s="90">
        <f t="shared" si="410"/>
        <v>114536</v>
      </c>
      <c r="G2601" s="90">
        <f t="shared" si="410"/>
        <v>64901</v>
      </c>
      <c r="H2601" s="90">
        <f t="shared" si="410"/>
        <v>16393</v>
      </c>
      <c r="I2601" s="90">
        <f t="shared" si="410"/>
        <v>2904.5639999999999</v>
      </c>
    </row>
    <row r="2602" spans="1:10" s="395" customFormat="1" x14ac:dyDescent="0.2">
      <c r="A2602" s="450" t="s">
        <v>546</v>
      </c>
      <c r="B2602" s="452" t="s">
        <v>194</v>
      </c>
      <c r="C2602" s="347">
        <f>D2602+E2602+F2602+G2602+H2602+I2602</f>
        <v>130190</v>
      </c>
      <c r="D2602" s="347">
        <f t="shared" ref="D2602:I2603" si="411">D97+D257+D483</f>
        <v>5</v>
      </c>
      <c r="E2602" s="347">
        <f t="shared" si="411"/>
        <v>36354</v>
      </c>
      <c r="F2602" s="347">
        <f t="shared" si="411"/>
        <v>74115</v>
      </c>
      <c r="G2602" s="347">
        <f t="shared" si="411"/>
        <v>14938</v>
      </c>
      <c r="H2602" s="347">
        <f t="shared" si="411"/>
        <v>4778</v>
      </c>
      <c r="I2602" s="347">
        <f t="shared" si="411"/>
        <v>0</v>
      </c>
    </row>
    <row r="2603" spans="1:10" s="395" customFormat="1" x14ac:dyDescent="0.2">
      <c r="A2603" s="451" t="s">
        <v>216</v>
      </c>
      <c r="B2603" s="453" t="s">
        <v>195</v>
      </c>
      <c r="C2603" s="347">
        <f t="shared" si="408"/>
        <v>130190</v>
      </c>
      <c r="D2603" s="347">
        <f t="shared" si="411"/>
        <v>5</v>
      </c>
      <c r="E2603" s="347">
        <f t="shared" si="411"/>
        <v>9973</v>
      </c>
      <c r="F2603" s="347">
        <f t="shared" si="411"/>
        <v>74497</v>
      </c>
      <c r="G2603" s="347">
        <f t="shared" si="411"/>
        <v>26495</v>
      </c>
      <c r="H2603" s="347">
        <f t="shared" si="411"/>
        <v>16393</v>
      </c>
      <c r="I2603" s="347">
        <f t="shared" si="411"/>
        <v>2827</v>
      </c>
    </row>
    <row r="2604" spans="1:10" x14ac:dyDescent="0.2">
      <c r="A2604" s="21" t="s">
        <v>257</v>
      </c>
      <c r="B2604" s="89" t="s">
        <v>194</v>
      </c>
      <c r="C2604" s="58">
        <f t="shared" si="408"/>
        <v>595370.96499999997</v>
      </c>
      <c r="D2604" s="72">
        <f t="shared" ref="D2604:I2605" si="412">D487+D2322+D2276+D1866</f>
        <v>513584.73099999997</v>
      </c>
      <c r="E2604" s="72">
        <f t="shared" si="412"/>
        <v>80994.67</v>
      </c>
      <c r="F2604" s="72">
        <f t="shared" si="412"/>
        <v>714</v>
      </c>
      <c r="G2604" s="72">
        <f t="shared" si="412"/>
        <v>0</v>
      </c>
      <c r="H2604" s="72">
        <f t="shared" si="412"/>
        <v>0</v>
      </c>
      <c r="I2604" s="72">
        <f t="shared" si="412"/>
        <v>77.563999999999993</v>
      </c>
    </row>
    <row r="2605" spans="1:10" x14ac:dyDescent="0.2">
      <c r="A2605" s="18"/>
      <c r="B2605" s="44" t="s">
        <v>195</v>
      </c>
      <c r="C2605" s="58">
        <f t="shared" si="408"/>
        <v>595370.96900000004</v>
      </c>
      <c r="D2605" s="72">
        <f t="shared" si="412"/>
        <v>513584.73499999999</v>
      </c>
      <c r="E2605" s="72">
        <f t="shared" si="412"/>
        <v>3263.67</v>
      </c>
      <c r="F2605" s="72">
        <f t="shared" si="412"/>
        <v>40039</v>
      </c>
      <c r="G2605" s="72">
        <f t="shared" si="412"/>
        <v>38406</v>
      </c>
      <c r="H2605" s="72">
        <f t="shared" si="412"/>
        <v>0</v>
      </c>
      <c r="I2605" s="72">
        <f t="shared" si="412"/>
        <v>77.563999999999993</v>
      </c>
    </row>
    <row r="2606" spans="1:10" x14ac:dyDescent="0.2">
      <c r="A2606" s="622" t="s">
        <v>959</v>
      </c>
      <c r="B2606" s="623"/>
      <c r="C2606" s="623"/>
      <c r="D2606" s="623"/>
      <c r="E2606" s="623"/>
      <c r="F2606" s="623"/>
      <c r="G2606" s="623"/>
      <c r="H2606" s="623"/>
      <c r="I2606" s="624"/>
    </row>
    <row r="2607" spans="1:10" x14ac:dyDescent="0.2">
      <c r="A2607" s="7" t="s">
        <v>204</v>
      </c>
      <c r="B2607" s="8" t="s">
        <v>194</v>
      </c>
      <c r="C2607" s="58">
        <f t="shared" ref="C2607:C2612" si="413">D2607+E2607+F2607+G2607+H2607+I2607</f>
        <v>10</v>
      </c>
      <c r="D2607" s="87">
        <f>D2609</f>
        <v>0</v>
      </c>
      <c r="E2607" s="87">
        <f t="shared" ref="E2607:I2610" si="414">E2609</f>
        <v>10</v>
      </c>
      <c r="F2607" s="87">
        <f t="shared" si="414"/>
        <v>0</v>
      </c>
      <c r="G2607" s="87">
        <f t="shared" si="414"/>
        <v>0</v>
      </c>
      <c r="H2607" s="87">
        <f t="shared" si="414"/>
        <v>0</v>
      </c>
      <c r="I2607" s="87">
        <f t="shared" si="414"/>
        <v>0</v>
      </c>
    </row>
    <row r="2608" spans="1:10" ht="13.5" thickBot="1" x14ac:dyDescent="0.25">
      <c r="A2608" s="9"/>
      <c r="B2608" s="10" t="s">
        <v>195</v>
      </c>
      <c r="C2608" s="58">
        <f t="shared" si="413"/>
        <v>10</v>
      </c>
      <c r="D2608" s="87">
        <f>D2610</f>
        <v>0</v>
      </c>
      <c r="E2608" s="87">
        <f t="shared" si="414"/>
        <v>10</v>
      </c>
      <c r="F2608" s="87">
        <f t="shared" si="414"/>
        <v>0</v>
      </c>
      <c r="G2608" s="87">
        <f t="shared" si="414"/>
        <v>0</v>
      </c>
      <c r="H2608" s="87">
        <f t="shared" si="414"/>
        <v>0</v>
      </c>
      <c r="I2608" s="87">
        <f t="shared" si="414"/>
        <v>0</v>
      </c>
    </row>
    <row r="2609" spans="1:9" x14ac:dyDescent="0.2">
      <c r="A2609" s="53" t="s">
        <v>209</v>
      </c>
      <c r="B2609" s="27" t="s">
        <v>194</v>
      </c>
      <c r="C2609" s="58">
        <f t="shared" si="413"/>
        <v>10</v>
      </c>
      <c r="D2609" s="87">
        <f>D2611</f>
        <v>0</v>
      </c>
      <c r="E2609" s="87">
        <f t="shared" si="414"/>
        <v>10</v>
      </c>
      <c r="F2609" s="87">
        <f t="shared" si="414"/>
        <v>0</v>
      </c>
      <c r="G2609" s="87">
        <f t="shared" si="414"/>
        <v>0</v>
      </c>
      <c r="H2609" s="87">
        <f t="shared" si="414"/>
        <v>0</v>
      </c>
      <c r="I2609" s="87">
        <f t="shared" si="414"/>
        <v>0</v>
      </c>
    </row>
    <row r="2610" spans="1:9" x14ac:dyDescent="0.2">
      <c r="A2610" s="14" t="s">
        <v>225</v>
      </c>
      <c r="B2610" s="29" t="s">
        <v>195</v>
      </c>
      <c r="C2610" s="58">
        <f t="shared" si="413"/>
        <v>10</v>
      </c>
      <c r="D2610" s="87">
        <f>D2612</f>
        <v>0</v>
      </c>
      <c r="E2610" s="87">
        <f t="shared" si="414"/>
        <v>10</v>
      </c>
      <c r="F2610" s="87">
        <f t="shared" si="414"/>
        <v>0</v>
      </c>
      <c r="G2610" s="87">
        <f t="shared" si="414"/>
        <v>0</v>
      </c>
      <c r="H2610" s="87">
        <f t="shared" si="414"/>
        <v>0</v>
      </c>
      <c r="I2610" s="87">
        <f t="shared" si="414"/>
        <v>0</v>
      </c>
    </row>
    <row r="2611" spans="1:9" x14ac:dyDescent="0.2">
      <c r="A2611" s="21" t="s">
        <v>257</v>
      </c>
      <c r="B2611" s="89" t="s">
        <v>194</v>
      </c>
      <c r="C2611" s="58">
        <f t="shared" si="413"/>
        <v>10</v>
      </c>
      <c r="D2611" s="72">
        <f>D560</f>
        <v>0</v>
      </c>
      <c r="E2611" s="72">
        <f t="shared" ref="E2611:I2612" si="415">E560</f>
        <v>10</v>
      </c>
      <c r="F2611" s="72">
        <f t="shared" si="415"/>
        <v>0</v>
      </c>
      <c r="G2611" s="72">
        <f t="shared" si="415"/>
        <v>0</v>
      </c>
      <c r="H2611" s="72">
        <f t="shared" si="415"/>
        <v>0</v>
      </c>
      <c r="I2611" s="72">
        <f t="shared" si="415"/>
        <v>0</v>
      </c>
    </row>
    <row r="2612" spans="1:9" x14ac:dyDescent="0.2">
      <c r="A2612" s="18"/>
      <c r="B2612" s="44" t="s">
        <v>195</v>
      </c>
      <c r="C2612" s="58">
        <f t="shared" si="413"/>
        <v>10</v>
      </c>
      <c r="D2612" s="72">
        <f>D561</f>
        <v>0</v>
      </c>
      <c r="E2612" s="72">
        <f t="shared" si="415"/>
        <v>10</v>
      </c>
      <c r="F2612" s="72">
        <f t="shared" si="415"/>
        <v>0</v>
      </c>
      <c r="G2612" s="72">
        <f t="shared" si="415"/>
        <v>0</v>
      </c>
      <c r="H2612" s="72">
        <f t="shared" si="415"/>
        <v>0</v>
      </c>
      <c r="I2612" s="72">
        <f t="shared" si="415"/>
        <v>0</v>
      </c>
    </row>
    <row r="2613" spans="1:9" x14ac:dyDescent="0.2">
      <c r="A2613" s="619" t="s">
        <v>249</v>
      </c>
      <c r="B2613" s="620"/>
      <c r="C2613" s="620"/>
      <c r="D2613" s="620"/>
      <c r="E2613" s="620"/>
      <c r="F2613" s="620"/>
      <c r="G2613" s="620"/>
      <c r="H2613" s="620"/>
      <c r="I2613" s="621"/>
    </row>
    <row r="2614" spans="1:9" x14ac:dyDescent="0.2">
      <c r="A2614" s="7" t="s">
        <v>204</v>
      </c>
      <c r="B2614" s="226" t="s">
        <v>194</v>
      </c>
      <c r="C2614" s="51">
        <f t="shared" ref="C2614:C2619" si="416">D2614+E2614+F2614+G2614+H2614+I2614</f>
        <v>47.84</v>
      </c>
      <c r="D2614" s="51">
        <f>D2616</f>
        <v>42.84</v>
      </c>
      <c r="E2614" s="51">
        <f t="shared" ref="E2614:I2617" si="417">E2616</f>
        <v>5</v>
      </c>
      <c r="F2614" s="51">
        <f t="shared" si="417"/>
        <v>0</v>
      </c>
      <c r="G2614" s="51">
        <f t="shared" si="417"/>
        <v>0</v>
      </c>
      <c r="H2614" s="51">
        <f t="shared" si="417"/>
        <v>0</v>
      </c>
      <c r="I2614" s="51">
        <f t="shared" si="417"/>
        <v>0</v>
      </c>
    </row>
    <row r="2615" spans="1:9" ht="13.5" thickBot="1" x14ac:dyDescent="0.25">
      <c r="A2615" s="9"/>
      <c r="B2615" s="227" t="s">
        <v>195</v>
      </c>
      <c r="C2615" s="51">
        <f t="shared" si="416"/>
        <v>47.84</v>
      </c>
      <c r="D2615" s="51">
        <f>D2617</f>
        <v>42.84</v>
      </c>
      <c r="E2615" s="51">
        <f t="shared" si="417"/>
        <v>5</v>
      </c>
      <c r="F2615" s="51">
        <f t="shared" si="417"/>
        <v>0</v>
      </c>
      <c r="G2615" s="51">
        <f t="shared" si="417"/>
        <v>0</v>
      </c>
      <c r="H2615" s="51">
        <f t="shared" si="417"/>
        <v>0</v>
      </c>
      <c r="I2615" s="51">
        <f t="shared" si="417"/>
        <v>0</v>
      </c>
    </row>
    <row r="2616" spans="1:9" x14ac:dyDescent="0.2">
      <c r="A2616" s="64" t="s">
        <v>210</v>
      </c>
      <c r="B2616" s="226" t="s">
        <v>194</v>
      </c>
      <c r="C2616" s="51">
        <f t="shared" si="416"/>
        <v>47.84</v>
      </c>
      <c r="D2616" s="51">
        <f>D2618</f>
        <v>42.84</v>
      </c>
      <c r="E2616" s="51">
        <f t="shared" si="417"/>
        <v>5</v>
      </c>
      <c r="F2616" s="51">
        <f t="shared" si="417"/>
        <v>0</v>
      </c>
      <c r="G2616" s="51">
        <f t="shared" si="417"/>
        <v>0</v>
      </c>
      <c r="H2616" s="51">
        <f t="shared" si="417"/>
        <v>0</v>
      </c>
      <c r="I2616" s="51">
        <f t="shared" si="417"/>
        <v>0</v>
      </c>
    </row>
    <row r="2617" spans="1:9" x14ac:dyDescent="0.2">
      <c r="A2617" s="24" t="s">
        <v>232</v>
      </c>
      <c r="B2617" s="227" t="s">
        <v>195</v>
      </c>
      <c r="C2617" s="51">
        <f t="shared" si="416"/>
        <v>47.84</v>
      </c>
      <c r="D2617" s="51">
        <f>D2619</f>
        <v>42.84</v>
      </c>
      <c r="E2617" s="51">
        <f t="shared" si="417"/>
        <v>5</v>
      </c>
      <c r="F2617" s="51">
        <f t="shared" si="417"/>
        <v>0</v>
      </c>
      <c r="G2617" s="51">
        <f t="shared" si="417"/>
        <v>0</v>
      </c>
      <c r="H2617" s="51">
        <f t="shared" si="417"/>
        <v>0</v>
      </c>
      <c r="I2617" s="51">
        <f t="shared" si="417"/>
        <v>0</v>
      </c>
    </row>
    <row r="2618" spans="1:9" s="395" customFormat="1" x14ac:dyDescent="0.2">
      <c r="A2618" s="456" t="s">
        <v>257</v>
      </c>
      <c r="B2618" s="457" t="s">
        <v>194</v>
      </c>
      <c r="C2618" s="458">
        <f t="shared" si="416"/>
        <v>47.84</v>
      </c>
      <c r="D2618" s="458">
        <f t="shared" ref="D2618:I2619" si="418">D575</f>
        <v>42.84</v>
      </c>
      <c r="E2618" s="458">
        <f t="shared" si="418"/>
        <v>5</v>
      </c>
      <c r="F2618" s="458">
        <f t="shared" si="418"/>
        <v>0</v>
      </c>
      <c r="G2618" s="458">
        <f t="shared" si="418"/>
        <v>0</v>
      </c>
      <c r="H2618" s="458">
        <f t="shared" si="418"/>
        <v>0</v>
      </c>
      <c r="I2618" s="458">
        <f t="shared" si="418"/>
        <v>0</v>
      </c>
    </row>
    <row r="2619" spans="1:9" s="395" customFormat="1" x14ac:dyDescent="0.2">
      <c r="A2619" s="451"/>
      <c r="B2619" s="355" t="s">
        <v>195</v>
      </c>
      <c r="C2619" s="458">
        <f t="shared" si="416"/>
        <v>47.84</v>
      </c>
      <c r="D2619" s="458">
        <f t="shared" si="418"/>
        <v>42.84</v>
      </c>
      <c r="E2619" s="458">
        <f t="shared" si="418"/>
        <v>5</v>
      </c>
      <c r="F2619" s="458">
        <f t="shared" si="418"/>
        <v>0</v>
      </c>
      <c r="G2619" s="458">
        <f t="shared" si="418"/>
        <v>0</v>
      </c>
      <c r="H2619" s="458">
        <f t="shared" si="418"/>
        <v>0</v>
      </c>
      <c r="I2619" s="458">
        <f t="shared" si="418"/>
        <v>0</v>
      </c>
    </row>
    <row r="2620" spans="1:9" ht="12.75" customHeight="1" x14ac:dyDescent="0.2">
      <c r="A2620" s="622" t="s">
        <v>252</v>
      </c>
      <c r="B2620" s="623"/>
      <c r="C2620" s="623"/>
      <c r="D2620" s="623"/>
      <c r="E2620" s="623"/>
      <c r="F2620" s="623"/>
      <c r="G2620" s="623"/>
      <c r="H2620" s="623"/>
      <c r="I2620" s="624"/>
    </row>
    <row r="2621" spans="1:9" x14ac:dyDescent="0.2">
      <c r="A2621" s="7" t="s">
        <v>204</v>
      </c>
      <c r="B2621" s="226" t="s">
        <v>194</v>
      </c>
      <c r="C2621" s="51">
        <f t="shared" ref="C2621:C2626" si="419">D2621+E2621+F2621+G2621+H2621+I2621</f>
        <v>327.3</v>
      </c>
      <c r="D2621" s="51">
        <f>D2623</f>
        <v>85.3</v>
      </c>
      <c r="E2621" s="51">
        <f t="shared" ref="E2621:I2624" si="420">E2623</f>
        <v>242</v>
      </c>
      <c r="F2621" s="51">
        <f t="shared" si="420"/>
        <v>0</v>
      </c>
      <c r="G2621" s="51">
        <f t="shared" si="420"/>
        <v>0</v>
      </c>
      <c r="H2621" s="51">
        <f t="shared" si="420"/>
        <v>0</v>
      </c>
      <c r="I2621" s="51">
        <f t="shared" si="420"/>
        <v>0</v>
      </c>
    </row>
    <row r="2622" spans="1:9" ht="13.5" thickBot="1" x14ac:dyDescent="0.25">
      <c r="A2622" s="9"/>
      <c r="B2622" s="227" t="s">
        <v>195</v>
      </c>
      <c r="C2622" s="51">
        <f t="shared" si="419"/>
        <v>327.3</v>
      </c>
      <c r="D2622" s="51">
        <f>D2624</f>
        <v>85.3</v>
      </c>
      <c r="E2622" s="51">
        <f t="shared" si="420"/>
        <v>242</v>
      </c>
      <c r="F2622" s="51">
        <f t="shared" si="420"/>
        <v>0</v>
      </c>
      <c r="G2622" s="51">
        <f t="shared" si="420"/>
        <v>0</v>
      </c>
      <c r="H2622" s="51">
        <f t="shared" si="420"/>
        <v>0</v>
      </c>
      <c r="I2622" s="51">
        <f t="shared" si="420"/>
        <v>0</v>
      </c>
    </row>
    <row r="2623" spans="1:9" x14ac:dyDescent="0.2">
      <c r="A2623" s="81" t="s">
        <v>210</v>
      </c>
      <c r="B2623" s="8" t="s">
        <v>194</v>
      </c>
      <c r="C2623" s="51">
        <f t="shared" si="419"/>
        <v>327.3</v>
      </c>
      <c r="D2623" s="51">
        <f>D2625</f>
        <v>85.3</v>
      </c>
      <c r="E2623" s="51">
        <f>E2625</f>
        <v>242</v>
      </c>
      <c r="F2623" s="51">
        <f t="shared" si="420"/>
        <v>0</v>
      </c>
      <c r="G2623" s="51">
        <f t="shared" si="420"/>
        <v>0</v>
      </c>
      <c r="H2623" s="51">
        <f t="shared" si="420"/>
        <v>0</v>
      </c>
      <c r="I2623" s="51">
        <f t="shared" si="420"/>
        <v>0</v>
      </c>
    </row>
    <row r="2624" spans="1:9" x14ac:dyDescent="0.2">
      <c r="A2624" s="11" t="s">
        <v>201</v>
      </c>
      <c r="B2624" s="227" t="s">
        <v>195</v>
      </c>
      <c r="C2624" s="51">
        <f t="shared" si="419"/>
        <v>327.3</v>
      </c>
      <c r="D2624" s="51">
        <f>D2626</f>
        <v>85.3</v>
      </c>
      <c r="E2624" s="51">
        <f t="shared" si="420"/>
        <v>242</v>
      </c>
      <c r="F2624" s="51">
        <f t="shared" si="420"/>
        <v>0</v>
      </c>
      <c r="G2624" s="51">
        <f t="shared" si="420"/>
        <v>0</v>
      </c>
      <c r="H2624" s="51">
        <f t="shared" si="420"/>
        <v>0</v>
      </c>
      <c r="I2624" s="51">
        <f t="shared" si="420"/>
        <v>0</v>
      </c>
    </row>
    <row r="2625" spans="1:9" s="395" customFormat="1" x14ac:dyDescent="0.2">
      <c r="A2625" s="456" t="s">
        <v>257</v>
      </c>
      <c r="B2625" s="457" t="s">
        <v>194</v>
      </c>
      <c r="C2625" s="458">
        <f t="shared" si="419"/>
        <v>327.3</v>
      </c>
      <c r="D2625" s="347">
        <f t="shared" ref="D2625:I2626" si="421">D596+D1909</f>
        <v>85.3</v>
      </c>
      <c r="E2625" s="347">
        <f t="shared" si="421"/>
        <v>242</v>
      </c>
      <c r="F2625" s="347">
        <f t="shared" si="421"/>
        <v>0</v>
      </c>
      <c r="G2625" s="347">
        <f t="shared" si="421"/>
        <v>0</v>
      </c>
      <c r="H2625" s="347">
        <f t="shared" si="421"/>
        <v>0</v>
      </c>
      <c r="I2625" s="347">
        <f t="shared" si="421"/>
        <v>0</v>
      </c>
    </row>
    <row r="2626" spans="1:9" s="395" customFormat="1" x14ac:dyDescent="0.2">
      <c r="A2626" s="451"/>
      <c r="B2626" s="355" t="s">
        <v>195</v>
      </c>
      <c r="C2626" s="458">
        <f t="shared" si="419"/>
        <v>327.3</v>
      </c>
      <c r="D2626" s="347">
        <f t="shared" si="421"/>
        <v>85.3</v>
      </c>
      <c r="E2626" s="347">
        <f t="shared" si="421"/>
        <v>242</v>
      </c>
      <c r="F2626" s="347">
        <f t="shared" si="421"/>
        <v>0</v>
      </c>
      <c r="G2626" s="347">
        <f t="shared" si="421"/>
        <v>0</v>
      </c>
      <c r="H2626" s="347">
        <f t="shared" si="421"/>
        <v>0</v>
      </c>
      <c r="I2626" s="347">
        <f t="shared" si="421"/>
        <v>0</v>
      </c>
    </row>
    <row r="2627" spans="1:9" x14ac:dyDescent="0.2">
      <c r="A2627" s="616" t="s">
        <v>22</v>
      </c>
      <c r="B2627" s="617"/>
      <c r="C2627" s="617"/>
      <c r="D2627" s="617"/>
      <c r="E2627" s="617"/>
      <c r="F2627" s="617"/>
      <c r="G2627" s="617"/>
      <c r="H2627" s="617"/>
      <c r="I2627" s="618"/>
    </row>
    <row r="2628" spans="1:9" x14ac:dyDescent="0.2">
      <c r="A2628" s="50" t="s">
        <v>197</v>
      </c>
      <c r="B2628" s="45"/>
      <c r="C2628" s="54"/>
      <c r="D2628" s="55"/>
      <c r="E2628" s="54"/>
      <c r="F2628" s="54"/>
      <c r="G2628" s="54"/>
      <c r="H2628" s="54"/>
      <c r="I2628" s="56"/>
    </row>
    <row r="2629" spans="1:9" x14ac:dyDescent="0.2">
      <c r="A2629" s="7" t="s">
        <v>204</v>
      </c>
      <c r="B2629" s="8" t="s">
        <v>194</v>
      </c>
      <c r="C2629" s="51">
        <f t="shared" ref="C2629:C2634" si="422">D2629+E2629+F2629+G2629+H2629+I2629</f>
        <v>230</v>
      </c>
      <c r="D2629" s="59">
        <f>D2631</f>
        <v>0</v>
      </c>
      <c r="E2629" s="59">
        <f t="shared" ref="E2629:I2632" si="423">E2631</f>
        <v>230</v>
      </c>
      <c r="F2629" s="59">
        <f t="shared" si="423"/>
        <v>0</v>
      </c>
      <c r="G2629" s="59">
        <f t="shared" si="423"/>
        <v>0</v>
      </c>
      <c r="H2629" s="59">
        <f t="shared" si="423"/>
        <v>0</v>
      </c>
      <c r="I2629" s="59">
        <f t="shared" si="423"/>
        <v>0</v>
      </c>
    </row>
    <row r="2630" spans="1:9" ht="13.5" thickBot="1" x14ac:dyDescent="0.25">
      <c r="A2630" s="9"/>
      <c r="B2630" s="10" t="s">
        <v>195</v>
      </c>
      <c r="C2630" s="51">
        <f t="shared" si="422"/>
        <v>230</v>
      </c>
      <c r="D2630" s="59">
        <f>D2632</f>
        <v>0</v>
      </c>
      <c r="E2630" s="59">
        <f t="shared" si="423"/>
        <v>230</v>
      </c>
      <c r="F2630" s="59">
        <f t="shared" si="423"/>
        <v>0</v>
      </c>
      <c r="G2630" s="59">
        <f t="shared" si="423"/>
        <v>0</v>
      </c>
      <c r="H2630" s="59">
        <f t="shared" si="423"/>
        <v>0</v>
      </c>
      <c r="I2630" s="59">
        <f t="shared" si="423"/>
        <v>0</v>
      </c>
    </row>
    <row r="2631" spans="1:9" x14ac:dyDescent="0.2">
      <c r="A2631" s="26" t="s">
        <v>220</v>
      </c>
      <c r="B2631" s="27" t="s">
        <v>194</v>
      </c>
      <c r="C2631" s="51">
        <f t="shared" si="422"/>
        <v>230</v>
      </c>
      <c r="D2631" s="59">
        <f>D2633</f>
        <v>0</v>
      </c>
      <c r="E2631" s="59">
        <f t="shared" si="423"/>
        <v>230</v>
      </c>
      <c r="F2631" s="59">
        <f t="shared" si="423"/>
        <v>0</v>
      </c>
      <c r="G2631" s="59">
        <f t="shared" si="423"/>
        <v>0</v>
      </c>
      <c r="H2631" s="59">
        <f t="shared" si="423"/>
        <v>0</v>
      </c>
      <c r="I2631" s="59">
        <f t="shared" si="423"/>
        <v>0</v>
      </c>
    </row>
    <row r="2632" spans="1:9" x14ac:dyDescent="0.2">
      <c r="A2632" s="24" t="s">
        <v>221</v>
      </c>
      <c r="B2632" s="29" t="s">
        <v>195</v>
      </c>
      <c r="C2632" s="51">
        <f t="shared" si="422"/>
        <v>230</v>
      </c>
      <c r="D2632" s="59">
        <f>D2634</f>
        <v>0</v>
      </c>
      <c r="E2632" s="59">
        <f t="shared" si="423"/>
        <v>230</v>
      </c>
      <c r="F2632" s="59">
        <f t="shared" si="423"/>
        <v>0</v>
      </c>
      <c r="G2632" s="59">
        <f t="shared" si="423"/>
        <v>0</v>
      </c>
      <c r="H2632" s="59">
        <f t="shared" si="423"/>
        <v>0</v>
      </c>
      <c r="I2632" s="59">
        <f t="shared" si="423"/>
        <v>0</v>
      </c>
    </row>
    <row r="2633" spans="1:9" x14ac:dyDescent="0.2">
      <c r="A2633" s="21" t="s">
        <v>257</v>
      </c>
      <c r="B2633" s="8" t="s">
        <v>194</v>
      </c>
      <c r="C2633" s="58">
        <f t="shared" si="422"/>
        <v>230</v>
      </c>
      <c r="D2633" s="87">
        <f t="shared" ref="D2633:I2634" si="424">D621</f>
        <v>0</v>
      </c>
      <c r="E2633" s="87">
        <f t="shared" si="424"/>
        <v>230</v>
      </c>
      <c r="F2633" s="87">
        <f t="shared" si="424"/>
        <v>0</v>
      </c>
      <c r="G2633" s="87">
        <f t="shared" si="424"/>
        <v>0</v>
      </c>
      <c r="H2633" s="87">
        <f t="shared" si="424"/>
        <v>0</v>
      </c>
      <c r="I2633" s="87">
        <f t="shared" si="424"/>
        <v>0</v>
      </c>
    </row>
    <row r="2634" spans="1:9" x14ac:dyDescent="0.2">
      <c r="A2634" s="18"/>
      <c r="B2634" s="227" t="s">
        <v>195</v>
      </c>
      <c r="C2634" s="58">
        <f t="shared" si="422"/>
        <v>230</v>
      </c>
      <c r="D2634" s="87">
        <f t="shared" si="424"/>
        <v>0</v>
      </c>
      <c r="E2634" s="87">
        <f t="shared" si="424"/>
        <v>230</v>
      </c>
      <c r="F2634" s="87">
        <f t="shared" si="424"/>
        <v>0</v>
      </c>
      <c r="G2634" s="87">
        <f t="shared" si="424"/>
        <v>0</v>
      </c>
      <c r="H2634" s="87">
        <f t="shared" si="424"/>
        <v>0</v>
      </c>
      <c r="I2634" s="87">
        <f t="shared" si="424"/>
        <v>0</v>
      </c>
    </row>
    <row r="2635" spans="1:9" x14ac:dyDescent="0.2">
      <c r="A2635" s="622" t="s">
        <v>240</v>
      </c>
      <c r="B2635" s="623"/>
      <c r="C2635" s="623"/>
      <c r="D2635" s="623"/>
      <c r="E2635" s="623"/>
      <c r="F2635" s="623"/>
      <c r="G2635" s="623"/>
      <c r="H2635" s="623"/>
      <c r="I2635" s="624"/>
    </row>
    <row r="2636" spans="1:9" x14ac:dyDescent="0.2">
      <c r="A2636" s="7" t="s">
        <v>204</v>
      </c>
      <c r="B2636" s="8" t="s">
        <v>194</v>
      </c>
      <c r="C2636" s="58">
        <f t="shared" ref="C2636:C2643" si="425">D2636+E2636+F2636+G2636+H2636+I2636</f>
        <v>177757.44600000003</v>
      </c>
      <c r="D2636" s="87">
        <f>D2638</f>
        <v>13736.846</v>
      </c>
      <c r="E2636" s="87">
        <f t="shared" ref="E2636:I2637" si="426">E2638</f>
        <v>57979</v>
      </c>
      <c r="F2636" s="87">
        <f t="shared" si="426"/>
        <v>62524.5</v>
      </c>
      <c r="G2636" s="87">
        <f t="shared" si="426"/>
        <v>40699</v>
      </c>
      <c r="H2636" s="87">
        <f t="shared" si="426"/>
        <v>0</v>
      </c>
      <c r="I2636" s="87">
        <f t="shared" si="426"/>
        <v>2818.1</v>
      </c>
    </row>
    <row r="2637" spans="1:9" ht="13.5" thickBot="1" x14ac:dyDescent="0.25">
      <c r="A2637" s="9"/>
      <c r="B2637" s="10" t="s">
        <v>195</v>
      </c>
      <c r="C2637" s="58">
        <f t="shared" si="425"/>
        <v>177757.44600000003</v>
      </c>
      <c r="D2637" s="87">
        <f>D2639</f>
        <v>13736.846</v>
      </c>
      <c r="E2637" s="87">
        <f t="shared" si="426"/>
        <v>57979</v>
      </c>
      <c r="F2637" s="87">
        <f t="shared" si="426"/>
        <v>62524.5</v>
      </c>
      <c r="G2637" s="87">
        <f t="shared" si="426"/>
        <v>40699</v>
      </c>
      <c r="H2637" s="87">
        <f t="shared" si="426"/>
        <v>0</v>
      </c>
      <c r="I2637" s="87">
        <f t="shared" si="426"/>
        <v>2818.1</v>
      </c>
    </row>
    <row r="2638" spans="1:9" x14ac:dyDescent="0.2">
      <c r="A2638" s="53" t="s">
        <v>209</v>
      </c>
      <c r="B2638" s="27" t="s">
        <v>194</v>
      </c>
      <c r="C2638" s="58">
        <f t="shared" si="425"/>
        <v>177757.44600000003</v>
      </c>
      <c r="D2638" s="87">
        <f t="shared" ref="D2638:I2639" si="427">D2640+D2642</f>
        <v>13736.846</v>
      </c>
      <c r="E2638" s="87">
        <f t="shared" si="427"/>
        <v>57979</v>
      </c>
      <c r="F2638" s="87">
        <f t="shared" si="427"/>
        <v>62524.5</v>
      </c>
      <c r="G2638" s="87">
        <f t="shared" si="427"/>
        <v>40699</v>
      </c>
      <c r="H2638" s="87">
        <f t="shared" si="427"/>
        <v>0</v>
      </c>
      <c r="I2638" s="87">
        <f t="shared" si="427"/>
        <v>2818.1</v>
      </c>
    </row>
    <row r="2639" spans="1:9" x14ac:dyDescent="0.2">
      <c r="A2639" s="14" t="s">
        <v>225</v>
      </c>
      <c r="B2639" s="29" t="s">
        <v>195</v>
      </c>
      <c r="C2639" s="58">
        <f t="shared" si="425"/>
        <v>177757.44600000003</v>
      </c>
      <c r="D2639" s="87">
        <f t="shared" si="427"/>
        <v>13736.846</v>
      </c>
      <c r="E2639" s="87">
        <f t="shared" si="427"/>
        <v>57979</v>
      </c>
      <c r="F2639" s="87">
        <f t="shared" si="427"/>
        <v>62524.5</v>
      </c>
      <c r="G2639" s="87">
        <f t="shared" si="427"/>
        <v>40699</v>
      </c>
      <c r="H2639" s="87">
        <f t="shared" si="427"/>
        <v>0</v>
      </c>
      <c r="I2639" s="87">
        <f t="shared" si="427"/>
        <v>2818.1</v>
      </c>
    </row>
    <row r="2640" spans="1:9" s="395" customFormat="1" x14ac:dyDescent="0.2">
      <c r="A2640" s="19" t="s">
        <v>546</v>
      </c>
      <c r="B2640" s="60" t="s">
        <v>194</v>
      </c>
      <c r="C2640" s="72">
        <f>D2640+E2640+F2640+G2640+H2640+I2640</f>
        <v>344</v>
      </c>
      <c r="D2640" s="72">
        <f t="shared" ref="D2640:I2641" si="428">D638</f>
        <v>0</v>
      </c>
      <c r="E2640" s="72">
        <f t="shared" si="428"/>
        <v>344</v>
      </c>
      <c r="F2640" s="72">
        <f t="shared" si="428"/>
        <v>0</v>
      </c>
      <c r="G2640" s="72">
        <f t="shared" si="428"/>
        <v>0</v>
      </c>
      <c r="H2640" s="72">
        <f t="shared" si="428"/>
        <v>0</v>
      </c>
      <c r="I2640" s="72">
        <f t="shared" si="428"/>
        <v>0</v>
      </c>
    </row>
    <row r="2641" spans="1:9" s="395" customFormat="1" x14ac:dyDescent="0.2">
      <c r="A2641" s="18" t="s">
        <v>216</v>
      </c>
      <c r="B2641" s="61" t="s">
        <v>195</v>
      </c>
      <c r="C2641" s="72">
        <f>D2641+E2641+F2641+G2641+H2641+I2641</f>
        <v>344</v>
      </c>
      <c r="D2641" s="72">
        <f t="shared" si="428"/>
        <v>0</v>
      </c>
      <c r="E2641" s="72">
        <f t="shared" si="428"/>
        <v>344</v>
      </c>
      <c r="F2641" s="72">
        <f t="shared" si="428"/>
        <v>0</v>
      </c>
      <c r="G2641" s="72">
        <f t="shared" si="428"/>
        <v>0</v>
      </c>
      <c r="H2641" s="72">
        <f t="shared" si="428"/>
        <v>0</v>
      </c>
      <c r="I2641" s="72">
        <f t="shared" si="428"/>
        <v>0</v>
      </c>
    </row>
    <row r="2642" spans="1:9" x14ac:dyDescent="0.2">
      <c r="A2642" s="21" t="s">
        <v>257</v>
      </c>
      <c r="B2642" s="8" t="s">
        <v>194</v>
      </c>
      <c r="C2642" s="58">
        <f t="shared" si="425"/>
        <v>177413.44600000003</v>
      </c>
      <c r="D2642" s="87">
        <f t="shared" ref="D2642:I2643" si="429">D644+D1922+D2337+D272</f>
        <v>13736.846</v>
      </c>
      <c r="E2642" s="87">
        <f t="shared" si="429"/>
        <v>57635</v>
      </c>
      <c r="F2642" s="87">
        <f t="shared" si="429"/>
        <v>62524.5</v>
      </c>
      <c r="G2642" s="87">
        <f t="shared" si="429"/>
        <v>40699</v>
      </c>
      <c r="H2642" s="87">
        <f t="shared" si="429"/>
        <v>0</v>
      </c>
      <c r="I2642" s="87">
        <f t="shared" si="429"/>
        <v>2818.1</v>
      </c>
    </row>
    <row r="2643" spans="1:9" x14ac:dyDescent="0.2">
      <c r="A2643" s="18"/>
      <c r="B2643" s="227" t="s">
        <v>195</v>
      </c>
      <c r="C2643" s="58">
        <f t="shared" si="425"/>
        <v>177413.44600000003</v>
      </c>
      <c r="D2643" s="87">
        <f t="shared" si="429"/>
        <v>13736.846</v>
      </c>
      <c r="E2643" s="87">
        <f t="shared" si="429"/>
        <v>57635</v>
      </c>
      <c r="F2643" s="87">
        <f t="shared" si="429"/>
        <v>62524.5</v>
      </c>
      <c r="G2643" s="87">
        <f t="shared" si="429"/>
        <v>40699</v>
      </c>
      <c r="H2643" s="87">
        <f t="shared" si="429"/>
        <v>0</v>
      </c>
      <c r="I2643" s="87">
        <f t="shared" si="429"/>
        <v>2818.1</v>
      </c>
    </row>
    <row r="2644" spans="1:9" x14ac:dyDescent="0.2">
      <c r="A2644" s="616" t="s">
        <v>244</v>
      </c>
      <c r="B2644" s="617"/>
      <c r="C2644" s="617"/>
      <c r="D2644" s="617"/>
      <c r="E2644" s="617"/>
      <c r="F2644" s="617"/>
      <c r="G2644" s="617"/>
      <c r="H2644" s="617"/>
      <c r="I2644" s="618"/>
    </row>
    <row r="2645" spans="1:9" x14ac:dyDescent="0.2">
      <c r="A2645" s="7" t="s">
        <v>204</v>
      </c>
      <c r="B2645" s="226" t="s">
        <v>194</v>
      </c>
      <c r="C2645" s="58">
        <f t="shared" ref="C2645:C2652" si="430">D2645+E2645+F2645+G2645+H2645+I2645</f>
        <v>6739.4</v>
      </c>
      <c r="D2645" s="58">
        <f t="shared" ref="D2645:I2646" si="431">D2647</f>
        <v>4203.7</v>
      </c>
      <c r="E2645" s="58">
        <f t="shared" si="431"/>
        <v>2403</v>
      </c>
      <c r="F2645" s="58">
        <f t="shared" si="431"/>
        <v>0</v>
      </c>
      <c r="G2645" s="58">
        <f t="shared" si="431"/>
        <v>0</v>
      </c>
      <c r="H2645" s="58">
        <f t="shared" si="431"/>
        <v>0</v>
      </c>
      <c r="I2645" s="58">
        <f t="shared" si="431"/>
        <v>132.69999999999999</v>
      </c>
    </row>
    <row r="2646" spans="1:9" ht="13.5" thickBot="1" x14ac:dyDescent="0.25">
      <c r="A2646" s="9"/>
      <c r="B2646" s="227" t="s">
        <v>195</v>
      </c>
      <c r="C2646" s="58">
        <f t="shared" si="430"/>
        <v>6739.4</v>
      </c>
      <c r="D2646" s="58">
        <f t="shared" si="431"/>
        <v>4203.7</v>
      </c>
      <c r="E2646" s="72">
        <f t="shared" si="431"/>
        <v>2403</v>
      </c>
      <c r="F2646" s="58">
        <f t="shared" si="431"/>
        <v>0</v>
      </c>
      <c r="G2646" s="58">
        <f t="shared" si="431"/>
        <v>0</v>
      </c>
      <c r="H2646" s="58">
        <f t="shared" si="431"/>
        <v>0</v>
      </c>
      <c r="I2646" s="58">
        <f t="shared" si="431"/>
        <v>132.69999999999999</v>
      </c>
    </row>
    <row r="2647" spans="1:9" x14ac:dyDescent="0.2">
      <c r="A2647" s="64" t="s">
        <v>250</v>
      </c>
      <c r="B2647" s="226" t="s">
        <v>194</v>
      </c>
      <c r="C2647" s="58">
        <f t="shared" si="430"/>
        <v>6739.4</v>
      </c>
      <c r="D2647" s="58">
        <f>D2649+D2651</f>
        <v>4203.7</v>
      </c>
      <c r="E2647" s="58">
        <f t="shared" ref="E2647:I2648" si="432">E2649+E2651</f>
        <v>2403</v>
      </c>
      <c r="F2647" s="58">
        <f t="shared" si="432"/>
        <v>0</v>
      </c>
      <c r="G2647" s="58">
        <f t="shared" si="432"/>
        <v>0</v>
      </c>
      <c r="H2647" s="58">
        <f t="shared" si="432"/>
        <v>0</v>
      </c>
      <c r="I2647" s="58">
        <f t="shared" si="432"/>
        <v>132.69999999999999</v>
      </c>
    </row>
    <row r="2648" spans="1:9" x14ac:dyDescent="0.2">
      <c r="A2648" s="24" t="s">
        <v>232</v>
      </c>
      <c r="B2648" s="227" t="s">
        <v>195</v>
      </c>
      <c r="C2648" s="58">
        <f t="shared" si="430"/>
        <v>6739.4</v>
      </c>
      <c r="D2648" s="58">
        <f>D2650+D2652</f>
        <v>4203.7</v>
      </c>
      <c r="E2648" s="58">
        <f t="shared" si="432"/>
        <v>2403</v>
      </c>
      <c r="F2648" s="58">
        <f t="shared" si="432"/>
        <v>0</v>
      </c>
      <c r="G2648" s="58">
        <f t="shared" si="432"/>
        <v>0</v>
      </c>
      <c r="H2648" s="58">
        <f t="shared" si="432"/>
        <v>0</v>
      </c>
      <c r="I2648" s="58">
        <f t="shared" si="432"/>
        <v>132.69999999999999</v>
      </c>
    </row>
    <row r="2649" spans="1:9" s="454" customFormat="1" x14ac:dyDescent="0.2">
      <c r="A2649" s="85" t="s">
        <v>245</v>
      </c>
      <c r="B2649" s="27" t="s">
        <v>194</v>
      </c>
      <c r="C2649" s="87">
        <f t="shared" si="430"/>
        <v>151.69999999999999</v>
      </c>
      <c r="D2649" s="87">
        <f t="shared" ref="D2649:I2650" si="433">D1317</f>
        <v>19</v>
      </c>
      <c r="E2649" s="87">
        <f t="shared" si="433"/>
        <v>0</v>
      </c>
      <c r="F2649" s="87">
        <f t="shared" si="433"/>
        <v>0</v>
      </c>
      <c r="G2649" s="87">
        <f t="shared" si="433"/>
        <v>0</v>
      </c>
      <c r="H2649" s="87">
        <f t="shared" si="433"/>
        <v>0</v>
      </c>
      <c r="I2649" s="87" t="str">
        <f t="shared" si="433"/>
        <v>132,7</v>
      </c>
    </row>
    <row r="2650" spans="1:9" s="454" customFormat="1" x14ac:dyDescent="0.2">
      <c r="A2650" s="85" t="s">
        <v>216</v>
      </c>
      <c r="B2650" s="29" t="s">
        <v>195</v>
      </c>
      <c r="C2650" s="87">
        <f t="shared" si="430"/>
        <v>151.69999999999999</v>
      </c>
      <c r="D2650" s="87">
        <f t="shared" si="433"/>
        <v>19</v>
      </c>
      <c r="E2650" s="87">
        <f t="shared" si="433"/>
        <v>0</v>
      </c>
      <c r="F2650" s="87">
        <f t="shared" si="433"/>
        <v>0</v>
      </c>
      <c r="G2650" s="87">
        <f t="shared" si="433"/>
        <v>0</v>
      </c>
      <c r="H2650" s="87">
        <f t="shared" si="433"/>
        <v>0</v>
      </c>
      <c r="I2650" s="87" t="str">
        <f t="shared" si="433"/>
        <v>132,7</v>
      </c>
    </row>
    <row r="2651" spans="1:9" x14ac:dyDescent="0.2">
      <c r="A2651" s="21" t="s">
        <v>257</v>
      </c>
      <c r="B2651" s="8" t="s">
        <v>194</v>
      </c>
      <c r="C2651" s="58">
        <f t="shared" si="430"/>
        <v>6587.7</v>
      </c>
      <c r="D2651" s="58">
        <f t="shared" ref="D2651:I2652" si="434">D114+D1321+D2061+D2428</f>
        <v>4184.7</v>
      </c>
      <c r="E2651" s="58">
        <f t="shared" si="434"/>
        <v>2403</v>
      </c>
      <c r="F2651" s="58">
        <f t="shared" si="434"/>
        <v>0</v>
      </c>
      <c r="G2651" s="58">
        <f t="shared" si="434"/>
        <v>0</v>
      </c>
      <c r="H2651" s="58">
        <f t="shared" si="434"/>
        <v>0</v>
      </c>
      <c r="I2651" s="58">
        <f t="shared" si="434"/>
        <v>0</v>
      </c>
    </row>
    <row r="2652" spans="1:9" x14ac:dyDescent="0.2">
      <c r="A2652" s="18"/>
      <c r="B2652" s="227" t="s">
        <v>195</v>
      </c>
      <c r="C2652" s="58">
        <f t="shared" si="430"/>
        <v>6587.7</v>
      </c>
      <c r="D2652" s="58">
        <f t="shared" si="434"/>
        <v>4184.7</v>
      </c>
      <c r="E2652" s="58">
        <f t="shared" si="434"/>
        <v>2403</v>
      </c>
      <c r="F2652" s="58">
        <f t="shared" si="434"/>
        <v>0</v>
      </c>
      <c r="G2652" s="58">
        <f t="shared" si="434"/>
        <v>0</v>
      </c>
      <c r="H2652" s="58">
        <f t="shared" si="434"/>
        <v>0</v>
      </c>
      <c r="I2652" s="58">
        <f t="shared" si="434"/>
        <v>0</v>
      </c>
    </row>
    <row r="2653" spans="1:9" x14ac:dyDescent="0.2">
      <c r="A2653" s="616" t="s">
        <v>259</v>
      </c>
      <c r="B2653" s="617"/>
      <c r="C2653" s="617"/>
      <c r="D2653" s="617"/>
      <c r="E2653" s="617"/>
      <c r="F2653" s="617"/>
      <c r="G2653" s="617"/>
      <c r="H2653" s="617"/>
      <c r="I2653" s="618"/>
    </row>
    <row r="2654" spans="1:9" x14ac:dyDescent="0.2">
      <c r="A2654" s="25" t="s">
        <v>197</v>
      </c>
      <c r="B2654" s="86"/>
      <c r="C2654" s="51"/>
      <c r="D2654" s="87"/>
      <c r="E2654" s="87"/>
      <c r="F2654" s="87"/>
      <c r="G2654" s="87"/>
      <c r="H2654" s="87"/>
      <c r="I2654" s="87"/>
    </row>
    <row r="2655" spans="1:9" x14ac:dyDescent="0.2">
      <c r="A2655" s="7" t="s">
        <v>204</v>
      </c>
      <c r="B2655" s="8" t="s">
        <v>194</v>
      </c>
      <c r="C2655" s="51">
        <f t="shared" ref="C2655:C2666" si="435">D2655+E2655+F2655+G2655+H2655+I2655</f>
        <v>31615.81</v>
      </c>
      <c r="D2655" s="59">
        <f t="shared" ref="D2655:I2656" si="436">D2657+D2663</f>
        <v>4905.91</v>
      </c>
      <c r="E2655" s="59">
        <f t="shared" si="436"/>
        <v>5936</v>
      </c>
      <c r="F2655" s="59">
        <f t="shared" si="436"/>
        <v>9403</v>
      </c>
      <c r="G2655" s="59">
        <f t="shared" si="436"/>
        <v>10502</v>
      </c>
      <c r="H2655" s="59">
        <f t="shared" si="436"/>
        <v>823</v>
      </c>
      <c r="I2655" s="59">
        <f t="shared" si="436"/>
        <v>45.9</v>
      </c>
    </row>
    <row r="2656" spans="1:9" ht="13.5" thickBot="1" x14ac:dyDescent="0.25">
      <c r="A2656" s="9"/>
      <c r="B2656" s="10" t="s">
        <v>195</v>
      </c>
      <c r="C2656" s="51">
        <f t="shared" si="435"/>
        <v>31615.81</v>
      </c>
      <c r="D2656" s="59">
        <f t="shared" si="436"/>
        <v>4905.91</v>
      </c>
      <c r="E2656" s="59">
        <f t="shared" si="436"/>
        <v>5936</v>
      </c>
      <c r="F2656" s="59">
        <f t="shared" si="436"/>
        <v>9403</v>
      </c>
      <c r="G2656" s="59">
        <f t="shared" si="436"/>
        <v>10502</v>
      </c>
      <c r="H2656" s="59">
        <f t="shared" si="436"/>
        <v>823</v>
      </c>
      <c r="I2656" s="59">
        <f t="shared" si="436"/>
        <v>45.9</v>
      </c>
    </row>
    <row r="2657" spans="1:13" x14ac:dyDescent="0.2">
      <c r="A2657" s="26" t="s">
        <v>220</v>
      </c>
      <c r="B2657" s="27" t="s">
        <v>194</v>
      </c>
      <c r="C2657" s="51">
        <f t="shared" si="435"/>
        <v>26824.11</v>
      </c>
      <c r="D2657" s="59">
        <f t="shared" ref="D2657:I2658" si="437">D2659+D2661</f>
        <v>2447.11</v>
      </c>
      <c r="E2657" s="59">
        <f t="shared" si="437"/>
        <v>3638</v>
      </c>
      <c r="F2657" s="59">
        <f t="shared" si="437"/>
        <v>9403</v>
      </c>
      <c r="G2657" s="59">
        <f t="shared" si="437"/>
        <v>10502</v>
      </c>
      <c r="H2657" s="59">
        <f t="shared" si="437"/>
        <v>823</v>
      </c>
      <c r="I2657" s="59">
        <f t="shared" si="437"/>
        <v>11</v>
      </c>
    </row>
    <row r="2658" spans="1:13" x14ac:dyDescent="0.2">
      <c r="A2658" s="24" t="s">
        <v>221</v>
      </c>
      <c r="B2658" s="29" t="s">
        <v>195</v>
      </c>
      <c r="C2658" s="51">
        <f t="shared" si="435"/>
        <v>26824.11</v>
      </c>
      <c r="D2658" s="59">
        <f t="shared" si="437"/>
        <v>2447.11</v>
      </c>
      <c r="E2658" s="59">
        <f t="shared" si="437"/>
        <v>3638</v>
      </c>
      <c r="F2658" s="59">
        <f t="shared" si="437"/>
        <v>9403</v>
      </c>
      <c r="G2658" s="59">
        <f t="shared" si="437"/>
        <v>10502</v>
      </c>
      <c r="H2658" s="59">
        <f t="shared" si="437"/>
        <v>823</v>
      </c>
      <c r="I2658" s="59">
        <f t="shared" si="437"/>
        <v>11</v>
      </c>
    </row>
    <row r="2659" spans="1:13" x14ac:dyDescent="0.2">
      <c r="A2659" s="21" t="s">
        <v>546</v>
      </c>
      <c r="B2659" s="66" t="s">
        <v>194</v>
      </c>
      <c r="C2659" s="51">
        <f>D2659+E2659+F2659+G2659+H2659+I2659</f>
        <v>21773</v>
      </c>
      <c r="D2659" s="59">
        <f t="shared" ref="D2659:I2660" si="438">D311</f>
        <v>345</v>
      </c>
      <c r="E2659" s="59">
        <f t="shared" si="438"/>
        <v>700</v>
      </c>
      <c r="F2659" s="59">
        <f t="shared" si="438"/>
        <v>9403</v>
      </c>
      <c r="G2659" s="59">
        <f t="shared" si="438"/>
        <v>10502</v>
      </c>
      <c r="H2659" s="59">
        <f t="shared" si="438"/>
        <v>823</v>
      </c>
      <c r="I2659" s="59">
        <f t="shared" si="438"/>
        <v>0</v>
      </c>
    </row>
    <row r="2660" spans="1:13" x14ac:dyDescent="0.2">
      <c r="A2660" s="18" t="s">
        <v>216</v>
      </c>
      <c r="B2660" s="70" t="s">
        <v>195</v>
      </c>
      <c r="C2660" s="51">
        <f>D2660+E2660+F2660+G2660+H2660+I2660</f>
        <v>21773</v>
      </c>
      <c r="D2660" s="59">
        <f t="shared" si="438"/>
        <v>345</v>
      </c>
      <c r="E2660" s="59">
        <f t="shared" si="438"/>
        <v>700</v>
      </c>
      <c r="F2660" s="59">
        <f t="shared" si="438"/>
        <v>9403</v>
      </c>
      <c r="G2660" s="59">
        <f t="shared" si="438"/>
        <v>10502</v>
      </c>
      <c r="H2660" s="59">
        <f t="shared" si="438"/>
        <v>823</v>
      </c>
      <c r="I2660" s="59">
        <f t="shared" si="438"/>
        <v>0</v>
      </c>
    </row>
    <row r="2661" spans="1:13" x14ac:dyDescent="0.2">
      <c r="A2661" s="21" t="s">
        <v>257</v>
      </c>
      <c r="B2661" s="8" t="s">
        <v>194</v>
      </c>
      <c r="C2661" s="51">
        <f t="shared" si="435"/>
        <v>5051.1100000000006</v>
      </c>
      <c r="D2661" s="59">
        <f t="shared" ref="D2661:I2662" si="439">D1482+D2489+D2102+D129</f>
        <v>2102.11</v>
      </c>
      <c r="E2661" s="59">
        <f t="shared" si="439"/>
        <v>2938</v>
      </c>
      <c r="F2661" s="59">
        <f t="shared" si="439"/>
        <v>0</v>
      </c>
      <c r="G2661" s="59">
        <f t="shared" si="439"/>
        <v>0</v>
      </c>
      <c r="H2661" s="59">
        <f t="shared" si="439"/>
        <v>0</v>
      </c>
      <c r="I2661" s="59">
        <f t="shared" si="439"/>
        <v>11</v>
      </c>
    </row>
    <row r="2662" spans="1:13" x14ac:dyDescent="0.2">
      <c r="A2662" s="18"/>
      <c r="B2662" s="227" t="s">
        <v>195</v>
      </c>
      <c r="C2662" s="51">
        <f t="shared" si="435"/>
        <v>5051.1100000000006</v>
      </c>
      <c r="D2662" s="59">
        <f t="shared" si="439"/>
        <v>2102.11</v>
      </c>
      <c r="E2662" s="59">
        <f t="shared" si="439"/>
        <v>2938</v>
      </c>
      <c r="F2662" s="59">
        <f t="shared" si="439"/>
        <v>0</v>
      </c>
      <c r="G2662" s="59">
        <f t="shared" si="439"/>
        <v>0</v>
      </c>
      <c r="H2662" s="59">
        <f t="shared" si="439"/>
        <v>0</v>
      </c>
      <c r="I2662" s="59">
        <f t="shared" si="439"/>
        <v>11</v>
      </c>
    </row>
    <row r="2663" spans="1:13" x14ac:dyDescent="0.2">
      <c r="A2663" s="63" t="s">
        <v>209</v>
      </c>
      <c r="B2663" s="27" t="s">
        <v>194</v>
      </c>
      <c r="C2663" s="51">
        <f t="shared" si="435"/>
        <v>4791.6999999999989</v>
      </c>
      <c r="D2663" s="51">
        <f>D2665</f>
        <v>2458.7999999999997</v>
      </c>
      <c r="E2663" s="51">
        <f t="shared" ref="E2663:I2664" si="440">E2665</f>
        <v>2298</v>
      </c>
      <c r="F2663" s="51">
        <f t="shared" si="440"/>
        <v>0</v>
      </c>
      <c r="G2663" s="51">
        <f t="shared" si="440"/>
        <v>0</v>
      </c>
      <c r="H2663" s="51">
        <f t="shared" si="440"/>
        <v>0</v>
      </c>
      <c r="I2663" s="51">
        <f t="shared" si="440"/>
        <v>34.9</v>
      </c>
    </row>
    <row r="2664" spans="1:13" x14ac:dyDescent="0.2">
      <c r="A2664" s="42" t="s">
        <v>225</v>
      </c>
      <c r="B2664" s="29" t="s">
        <v>195</v>
      </c>
      <c r="C2664" s="51">
        <f t="shared" si="435"/>
        <v>4791.6999999999989</v>
      </c>
      <c r="D2664" s="51">
        <f>D2666</f>
        <v>2458.7999999999997</v>
      </c>
      <c r="E2664" s="51">
        <f t="shared" si="440"/>
        <v>2298</v>
      </c>
      <c r="F2664" s="51">
        <f t="shared" si="440"/>
        <v>0</v>
      </c>
      <c r="G2664" s="51">
        <f t="shared" si="440"/>
        <v>0</v>
      </c>
      <c r="H2664" s="51">
        <f t="shared" si="440"/>
        <v>0</v>
      </c>
      <c r="I2664" s="51">
        <f t="shared" si="440"/>
        <v>34.9</v>
      </c>
    </row>
    <row r="2665" spans="1:13" x14ac:dyDescent="0.2">
      <c r="A2665" s="21" t="s">
        <v>257</v>
      </c>
      <c r="B2665" s="8" t="s">
        <v>194</v>
      </c>
      <c r="C2665" s="58">
        <f t="shared" si="435"/>
        <v>4791.6999999999989</v>
      </c>
      <c r="D2665" s="58">
        <f t="shared" ref="D2665:I2666" si="441">D1652+D2525+D141+D325+D2162</f>
        <v>2458.7999999999997</v>
      </c>
      <c r="E2665" s="58">
        <f t="shared" si="441"/>
        <v>2298</v>
      </c>
      <c r="F2665" s="58">
        <f t="shared" si="441"/>
        <v>0</v>
      </c>
      <c r="G2665" s="58">
        <f t="shared" si="441"/>
        <v>0</v>
      </c>
      <c r="H2665" s="58">
        <f t="shared" si="441"/>
        <v>0</v>
      </c>
      <c r="I2665" s="58">
        <f t="shared" si="441"/>
        <v>34.9</v>
      </c>
    </row>
    <row r="2666" spans="1:13" x14ac:dyDescent="0.2">
      <c r="A2666" s="18"/>
      <c r="B2666" s="227" t="s">
        <v>195</v>
      </c>
      <c r="C2666" s="58">
        <f t="shared" si="435"/>
        <v>4791.6999999999989</v>
      </c>
      <c r="D2666" s="58">
        <f t="shared" si="441"/>
        <v>2458.7999999999997</v>
      </c>
      <c r="E2666" s="58">
        <f t="shared" si="441"/>
        <v>2298</v>
      </c>
      <c r="F2666" s="58">
        <f t="shared" si="441"/>
        <v>0</v>
      </c>
      <c r="G2666" s="58">
        <f t="shared" si="441"/>
        <v>0</v>
      </c>
      <c r="H2666" s="58">
        <f t="shared" si="441"/>
        <v>0</v>
      </c>
      <c r="I2666" s="58">
        <f t="shared" si="441"/>
        <v>34.9</v>
      </c>
    </row>
    <row r="2667" spans="1:13" x14ac:dyDescent="0.2">
      <c r="A2667" s="619" t="s">
        <v>263</v>
      </c>
      <c r="B2667" s="620"/>
      <c r="C2667" s="620"/>
      <c r="D2667" s="620"/>
      <c r="E2667" s="620"/>
      <c r="F2667" s="620"/>
      <c r="G2667" s="620"/>
      <c r="H2667" s="620"/>
      <c r="I2667" s="621"/>
    </row>
    <row r="2668" spans="1:13" x14ac:dyDescent="0.2">
      <c r="A2668" s="7" t="s">
        <v>204</v>
      </c>
      <c r="B2668" s="226" t="s">
        <v>194</v>
      </c>
      <c r="C2668" s="51">
        <f t="shared" ref="C2668:C2675" si="442">D2668+E2668+F2668+G2668+H2668+I2668</f>
        <v>1431</v>
      </c>
      <c r="D2668" s="51">
        <f>D2670</f>
        <v>607</v>
      </c>
      <c r="E2668" s="51">
        <f t="shared" ref="E2668:I2669" si="443">E2670</f>
        <v>367</v>
      </c>
      <c r="F2668" s="51">
        <f t="shared" si="443"/>
        <v>0</v>
      </c>
      <c r="G2668" s="51">
        <f t="shared" si="443"/>
        <v>0</v>
      </c>
      <c r="H2668" s="51">
        <f t="shared" si="443"/>
        <v>0</v>
      </c>
      <c r="I2668" s="51">
        <f t="shared" si="443"/>
        <v>457</v>
      </c>
    </row>
    <row r="2669" spans="1:13" ht="13.5" thickBot="1" x14ac:dyDescent="0.25">
      <c r="A2669" s="9"/>
      <c r="B2669" s="227" t="s">
        <v>195</v>
      </c>
      <c r="C2669" s="51">
        <f t="shared" si="442"/>
        <v>1431</v>
      </c>
      <c r="D2669" s="51">
        <f>D2671</f>
        <v>607</v>
      </c>
      <c r="E2669" s="51">
        <f t="shared" si="443"/>
        <v>367</v>
      </c>
      <c r="F2669" s="51">
        <f t="shared" si="443"/>
        <v>0</v>
      </c>
      <c r="G2669" s="51">
        <f t="shared" si="443"/>
        <v>0</v>
      </c>
      <c r="H2669" s="51">
        <f t="shared" si="443"/>
        <v>0</v>
      </c>
      <c r="I2669" s="51">
        <f t="shared" si="443"/>
        <v>457</v>
      </c>
    </row>
    <row r="2670" spans="1:13" x14ac:dyDescent="0.2">
      <c r="A2670" s="64" t="s">
        <v>210</v>
      </c>
      <c r="B2670" s="226" t="s">
        <v>194</v>
      </c>
      <c r="C2670" s="51">
        <f t="shared" si="442"/>
        <v>1431</v>
      </c>
      <c r="D2670" s="51">
        <f>D2674+D2672</f>
        <v>607</v>
      </c>
      <c r="E2670" s="51">
        <f t="shared" ref="E2670:I2671" si="444">E2674+E2672</f>
        <v>367</v>
      </c>
      <c r="F2670" s="51">
        <f t="shared" si="444"/>
        <v>0</v>
      </c>
      <c r="G2670" s="51">
        <f t="shared" si="444"/>
        <v>0</v>
      </c>
      <c r="H2670" s="51">
        <f t="shared" si="444"/>
        <v>0</v>
      </c>
      <c r="I2670" s="51">
        <f t="shared" si="444"/>
        <v>457</v>
      </c>
    </row>
    <row r="2671" spans="1:13" x14ac:dyDescent="0.2">
      <c r="A2671" s="24" t="s">
        <v>232</v>
      </c>
      <c r="B2671" s="227" t="s">
        <v>195</v>
      </c>
      <c r="C2671" s="51">
        <f t="shared" si="442"/>
        <v>1431</v>
      </c>
      <c r="D2671" s="51">
        <f>D2675+D2673</f>
        <v>607</v>
      </c>
      <c r="E2671" s="51">
        <f t="shared" si="444"/>
        <v>367</v>
      </c>
      <c r="F2671" s="51">
        <f t="shared" si="444"/>
        <v>0</v>
      </c>
      <c r="G2671" s="51">
        <f t="shared" si="444"/>
        <v>0</v>
      </c>
      <c r="H2671" s="51">
        <f t="shared" si="444"/>
        <v>0</v>
      </c>
      <c r="I2671" s="51">
        <f t="shared" si="444"/>
        <v>457</v>
      </c>
    </row>
    <row r="2672" spans="1:13" s="243" customFormat="1" ht="25.5" x14ac:dyDescent="0.2">
      <c r="A2672" s="274" t="s">
        <v>160</v>
      </c>
      <c r="B2672" s="102" t="s">
        <v>194</v>
      </c>
      <c r="C2672" s="242">
        <f t="shared" si="442"/>
        <v>1008</v>
      </c>
      <c r="D2672" s="242">
        <f>D156</f>
        <v>551</v>
      </c>
      <c r="E2672" s="242">
        <f t="shared" ref="E2672:I2673" si="445">E156</f>
        <v>0</v>
      </c>
      <c r="F2672" s="242">
        <f t="shared" si="445"/>
        <v>0</v>
      </c>
      <c r="G2672" s="242">
        <f t="shared" si="445"/>
        <v>0</v>
      </c>
      <c r="H2672" s="242">
        <f t="shared" si="445"/>
        <v>0</v>
      </c>
      <c r="I2672" s="242">
        <f t="shared" si="445"/>
        <v>457</v>
      </c>
      <c r="J2672" s="290"/>
      <c r="K2672" s="290"/>
      <c r="L2672" s="290"/>
      <c r="M2672" s="290"/>
    </row>
    <row r="2673" spans="1:13" s="243" customFormat="1" x14ac:dyDescent="0.2">
      <c r="A2673" s="79"/>
      <c r="B2673" s="106" t="s">
        <v>195</v>
      </c>
      <c r="C2673" s="242">
        <f t="shared" si="442"/>
        <v>1008</v>
      </c>
      <c r="D2673" s="242">
        <f>D157</f>
        <v>551</v>
      </c>
      <c r="E2673" s="242">
        <f t="shared" si="445"/>
        <v>0</v>
      </c>
      <c r="F2673" s="242">
        <f t="shared" si="445"/>
        <v>0</v>
      </c>
      <c r="G2673" s="242">
        <f t="shared" si="445"/>
        <v>0</v>
      </c>
      <c r="H2673" s="242">
        <f t="shared" si="445"/>
        <v>0</v>
      </c>
      <c r="I2673" s="242">
        <f t="shared" si="445"/>
        <v>457</v>
      </c>
      <c r="J2673" s="290"/>
      <c r="K2673" s="290"/>
      <c r="L2673" s="290"/>
      <c r="M2673" s="290"/>
    </row>
    <row r="2674" spans="1:13" x14ac:dyDescent="0.2">
      <c r="A2674" s="21" t="s">
        <v>257</v>
      </c>
      <c r="B2674" s="8" t="s">
        <v>194</v>
      </c>
      <c r="C2674" s="51">
        <f t="shared" si="442"/>
        <v>423</v>
      </c>
      <c r="D2674" s="51">
        <f t="shared" ref="D2674:I2675" si="446">D1765+D342+D2575</f>
        <v>56</v>
      </c>
      <c r="E2674" s="51">
        <f t="shared" si="446"/>
        <v>367</v>
      </c>
      <c r="F2674" s="51">
        <f t="shared" si="446"/>
        <v>0</v>
      </c>
      <c r="G2674" s="51">
        <f t="shared" si="446"/>
        <v>0</v>
      </c>
      <c r="H2674" s="51">
        <f t="shared" si="446"/>
        <v>0</v>
      </c>
      <c r="I2674" s="51">
        <f t="shared" si="446"/>
        <v>0</v>
      </c>
    </row>
    <row r="2675" spans="1:13" x14ac:dyDescent="0.2">
      <c r="A2675" s="18"/>
      <c r="B2675" s="227" t="s">
        <v>195</v>
      </c>
      <c r="C2675" s="51">
        <f t="shared" si="442"/>
        <v>423</v>
      </c>
      <c r="D2675" s="51">
        <f t="shared" si="446"/>
        <v>56</v>
      </c>
      <c r="E2675" s="51">
        <f t="shared" si="446"/>
        <v>367</v>
      </c>
      <c r="F2675" s="51">
        <f t="shared" si="446"/>
        <v>0</v>
      </c>
      <c r="G2675" s="51">
        <f t="shared" si="446"/>
        <v>0</v>
      </c>
      <c r="H2675" s="51">
        <f t="shared" si="446"/>
        <v>0</v>
      </c>
      <c r="I2675" s="51">
        <f t="shared" si="446"/>
        <v>0</v>
      </c>
    </row>
    <row r="2676" spans="1:13" x14ac:dyDescent="0.2">
      <c r="A2676" s="622" t="s">
        <v>268</v>
      </c>
      <c r="B2676" s="623"/>
      <c r="C2676" s="623"/>
      <c r="D2676" s="623"/>
      <c r="E2676" s="623"/>
      <c r="F2676" s="623"/>
      <c r="G2676" s="623"/>
      <c r="H2676" s="623"/>
      <c r="I2676" s="624"/>
    </row>
    <row r="2677" spans="1:13" x14ac:dyDescent="0.2">
      <c r="A2677" s="625" t="s">
        <v>197</v>
      </c>
      <c r="B2677" s="626"/>
      <c r="C2677" s="626"/>
      <c r="D2677" s="626"/>
      <c r="E2677" s="626"/>
      <c r="F2677" s="626"/>
      <c r="G2677" s="626"/>
      <c r="H2677" s="626"/>
      <c r="I2677" s="627"/>
    </row>
    <row r="2678" spans="1:13" x14ac:dyDescent="0.2">
      <c r="A2678" s="7" t="s">
        <v>204</v>
      </c>
      <c r="B2678" s="8" t="s">
        <v>194</v>
      </c>
      <c r="C2678" s="58">
        <f t="shared" ref="C2678:C2691" si="447">D2678+E2678+F2678+G2678+H2678+I2678</f>
        <v>418137.283</v>
      </c>
      <c r="D2678" s="87">
        <f t="shared" ref="D2678:I2679" si="448">D2680+D2682</f>
        <v>35906.088000000003</v>
      </c>
      <c r="E2678" s="87">
        <f t="shared" si="448"/>
        <v>143473.63999999998</v>
      </c>
      <c r="F2678" s="87">
        <f t="shared" si="448"/>
        <v>105707.44</v>
      </c>
      <c r="G2678" s="87">
        <f t="shared" si="448"/>
        <v>58275.87</v>
      </c>
      <c r="H2678" s="87">
        <f t="shared" si="448"/>
        <v>28798</v>
      </c>
      <c r="I2678" s="87">
        <f t="shared" si="448"/>
        <v>45976.245000000003</v>
      </c>
    </row>
    <row r="2679" spans="1:13" ht="13.5" thickBot="1" x14ac:dyDescent="0.25">
      <c r="A2679" s="9"/>
      <c r="B2679" s="10" t="s">
        <v>195</v>
      </c>
      <c r="C2679" s="58">
        <f t="shared" si="447"/>
        <v>418137.283</v>
      </c>
      <c r="D2679" s="87">
        <f t="shared" si="448"/>
        <v>35906.088000000003</v>
      </c>
      <c r="E2679" s="87">
        <f t="shared" si="448"/>
        <v>37055.649999999994</v>
      </c>
      <c r="F2679" s="87">
        <f t="shared" si="448"/>
        <v>206183.43</v>
      </c>
      <c r="G2679" s="87">
        <f t="shared" si="448"/>
        <v>64217.869999999995</v>
      </c>
      <c r="H2679" s="87">
        <f t="shared" si="448"/>
        <v>28798</v>
      </c>
      <c r="I2679" s="87">
        <f t="shared" si="448"/>
        <v>45976.245000000003</v>
      </c>
    </row>
    <row r="2680" spans="1:13" s="454" customFormat="1" x14ac:dyDescent="0.2">
      <c r="A2680" s="21" t="s">
        <v>546</v>
      </c>
      <c r="B2680" s="27" t="s">
        <v>194</v>
      </c>
      <c r="C2680" s="87">
        <f>D2680+E2680+F2680+G2680+H2680+I2680</f>
        <v>185732</v>
      </c>
      <c r="D2680" s="87">
        <f t="shared" ref="D2680:I2681" si="449">D166+D372</f>
        <v>5</v>
      </c>
      <c r="E2680" s="87">
        <f t="shared" si="449"/>
        <v>4500</v>
      </c>
      <c r="F2680" s="87">
        <f t="shared" si="449"/>
        <v>102247</v>
      </c>
      <c r="G2680" s="87">
        <f t="shared" si="449"/>
        <v>54032</v>
      </c>
      <c r="H2680" s="87">
        <f t="shared" si="449"/>
        <v>24948</v>
      </c>
      <c r="I2680" s="87">
        <f t="shared" si="449"/>
        <v>0</v>
      </c>
    </row>
    <row r="2681" spans="1:13" s="454" customFormat="1" x14ac:dyDescent="0.2">
      <c r="A2681" s="18" t="s">
        <v>216</v>
      </c>
      <c r="B2681" s="29" t="s">
        <v>195</v>
      </c>
      <c r="C2681" s="87">
        <f>D2681+E2681+F2681+G2681+H2681+I2681</f>
        <v>185732</v>
      </c>
      <c r="D2681" s="87">
        <f t="shared" si="449"/>
        <v>5</v>
      </c>
      <c r="E2681" s="87">
        <f t="shared" si="449"/>
        <v>4500</v>
      </c>
      <c r="F2681" s="87">
        <f t="shared" si="449"/>
        <v>102247</v>
      </c>
      <c r="G2681" s="87">
        <f t="shared" si="449"/>
        <v>54032</v>
      </c>
      <c r="H2681" s="87">
        <f t="shared" si="449"/>
        <v>24948</v>
      </c>
      <c r="I2681" s="87">
        <f t="shared" si="449"/>
        <v>0</v>
      </c>
    </row>
    <row r="2682" spans="1:13" s="30" customFormat="1" x14ac:dyDescent="0.2">
      <c r="A2682" s="95" t="s">
        <v>220</v>
      </c>
      <c r="B2682" s="27" t="s">
        <v>194</v>
      </c>
      <c r="C2682" s="87">
        <f t="shared" si="447"/>
        <v>232405.283</v>
      </c>
      <c r="D2682" s="87">
        <f t="shared" ref="D2682:I2683" si="450">D2287+D2183+D1792+D376+D170+D2588</f>
        <v>35901.088000000003</v>
      </c>
      <c r="E2682" s="87">
        <f t="shared" si="450"/>
        <v>138973.63999999998</v>
      </c>
      <c r="F2682" s="87">
        <f t="shared" si="450"/>
        <v>3460.44</v>
      </c>
      <c r="G2682" s="87">
        <f t="shared" si="450"/>
        <v>4243.87</v>
      </c>
      <c r="H2682" s="87">
        <f t="shared" si="450"/>
        <v>3850</v>
      </c>
      <c r="I2682" s="87">
        <f t="shared" si="450"/>
        <v>45976.245000000003</v>
      </c>
    </row>
    <row r="2683" spans="1:13" s="30" customFormat="1" x14ac:dyDescent="0.2">
      <c r="A2683" s="100" t="s">
        <v>222</v>
      </c>
      <c r="B2683" s="29" t="s">
        <v>195</v>
      </c>
      <c r="C2683" s="87">
        <f t="shared" si="447"/>
        <v>232405.283</v>
      </c>
      <c r="D2683" s="87">
        <f t="shared" si="450"/>
        <v>35901.088000000003</v>
      </c>
      <c r="E2683" s="87">
        <f t="shared" si="450"/>
        <v>32555.649999999998</v>
      </c>
      <c r="F2683" s="87">
        <f t="shared" si="450"/>
        <v>103936.43</v>
      </c>
      <c r="G2683" s="87">
        <f t="shared" si="450"/>
        <v>10185.869999999999</v>
      </c>
      <c r="H2683" s="87">
        <f t="shared" si="450"/>
        <v>3850</v>
      </c>
      <c r="I2683" s="87">
        <f t="shared" si="450"/>
        <v>45976.245000000003</v>
      </c>
    </row>
    <row r="2684" spans="1:13" ht="0.75" customHeight="1" x14ac:dyDescent="0.2">
      <c r="A2684" s="78" t="s">
        <v>245</v>
      </c>
      <c r="B2684" s="32" t="s">
        <v>194</v>
      </c>
      <c r="C2684" s="58" t="e">
        <f>D2684+E2684+F2684+G2684+H2684+I2684</f>
        <v>#REF!</v>
      </c>
      <c r="D2684" s="87" t="e">
        <f>#REF!</f>
        <v>#REF!</v>
      </c>
      <c r="E2684" s="87" t="e">
        <f>#REF!</f>
        <v>#REF!</v>
      </c>
      <c r="F2684" s="87" t="e">
        <f>#REF!</f>
        <v>#REF!</v>
      </c>
      <c r="G2684" s="87" t="e">
        <f>#REF!</f>
        <v>#REF!</v>
      </c>
      <c r="H2684" s="87" t="e">
        <f>#REF!</f>
        <v>#REF!</v>
      </c>
      <c r="I2684" s="87" t="e">
        <f>#REF!</f>
        <v>#REF!</v>
      </c>
    </row>
    <row r="2685" spans="1:13" hidden="1" x14ac:dyDescent="0.2">
      <c r="A2685" s="79" t="s">
        <v>216</v>
      </c>
      <c r="B2685" s="32" t="s">
        <v>195</v>
      </c>
      <c r="C2685" s="58" t="e">
        <f t="shared" si="447"/>
        <v>#REF!</v>
      </c>
      <c r="D2685" s="87" t="e">
        <f>#REF!</f>
        <v>#REF!</v>
      </c>
      <c r="E2685" s="87" t="e">
        <f>#REF!</f>
        <v>#REF!</v>
      </c>
      <c r="F2685" s="87" t="e">
        <f>#REF!</f>
        <v>#REF!</v>
      </c>
      <c r="G2685" s="87" t="e">
        <f>#REF!</f>
        <v>#REF!</v>
      </c>
      <c r="H2685" s="87" t="e">
        <f>#REF!</f>
        <v>#REF!</v>
      </c>
      <c r="I2685" s="87" t="e">
        <f>#REF!</f>
        <v>#REF!</v>
      </c>
    </row>
    <row r="2686" spans="1:13" hidden="1" x14ac:dyDescent="0.2">
      <c r="A2686" s="21" t="s">
        <v>257</v>
      </c>
      <c r="B2686" s="8" t="s">
        <v>194</v>
      </c>
      <c r="C2686" s="58">
        <f t="shared" si="447"/>
        <v>232361.283</v>
      </c>
      <c r="D2686" s="87">
        <f t="shared" ref="D2686:I2687" si="451">D170+D376+D1792+D2183+D2562+D2289</f>
        <v>35857.088000000003</v>
      </c>
      <c r="E2686" s="87">
        <f t="shared" si="451"/>
        <v>138973.63999999998</v>
      </c>
      <c r="F2686" s="87">
        <f t="shared" si="451"/>
        <v>3460.44</v>
      </c>
      <c r="G2686" s="87">
        <f t="shared" si="451"/>
        <v>4243.87</v>
      </c>
      <c r="H2686" s="87">
        <f t="shared" si="451"/>
        <v>3850</v>
      </c>
      <c r="I2686" s="87">
        <f t="shared" si="451"/>
        <v>45976.245000000003</v>
      </c>
    </row>
    <row r="2687" spans="1:13" hidden="1" x14ac:dyDescent="0.2">
      <c r="A2687" s="18"/>
      <c r="B2687" s="227" t="s">
        <v>195</v>
      </c>
      <c r="C2687" s="58">
        <f t="shared" si="447"/>
        <v>232361.283</v>
      </c>
      <c r="D2687" s="87">
        <f t="shared" si="451"/>
        <v>35857.088000000003</v>
      </c>
      <c r="E2687" s="87">
        <f t="shared" si="451"/>
        <v>32555.649999999998</v>
      </c>
      <c r="F2687" s="87">
        <f t="shared" si="451"/>
        <v>103936.43</v>
      </c>
      <c r="G2687" s="87">
        <f t="shared" si="451"/>
        <v>10185.869999999999</v>
      </c>
      <c r="H2687" s="87">
        <f t="shared" si="451"/>
        <v>3850</v>
      </c>
      <c r="I2687" s="87">
        <f t="shared" si="451"/>
        <v>45976.245000000003</v>
      </c>
    </row>
    <row r="2688" spans="1:13" hidden="1" x14ac:dyDescent="0.2">
      <c r="A2688" s="93" t="s">
        <v>209</v>
      </c>
      <c r="B2688" s="27" t="s">
        <v>194</v>
      </c>
      <c r="C2688" s="58" t="e">
        <f t="shared" si="447"/>
        <v>#REF!</v>
      </c>
      <c r="D2688" s="58" t="e">
        <f>D2690</f>
        <v>#REF!</v>
      </c>
      <c r="E2688" s="58" t="e">
        <f t="shared" ref="E2688:I2689" si="452">E2690</f>
        <v>#REF!</v>
      </c>
      <c r="F2688" s="58" t="e">
        <f t="shared" si="452"/>
        <v>#REF!</v>
      </c>
      <c r="G2688" s="58" t="e">
        <f t="shared" si="452"/>
        <v>#REF!</v>
      </c>
      <c r="H2688" s="58" t="e">
        <f t="shared" si="452"/>
        <v>#REF!</v>
      </c>
      <c r="I2688" s="58" t="e">
        <f t="shared" si="452"/>
        <v>#REF!</v>
      </c>
    </row>
    <row r="2689" spans="1:23" hidden="1" x14ac:dyDescent="0.2">
      <c r="A2689" s="14" t="s">
        <v>225</v>
      </c>
      <c r="B2689" s="39" t="s">
        <v>195</v>
      </c>
      <c r="C2689" s="58" t="e">
        <f t="shared" si="447"/>
        <v>#REF!</v>
      </c>
      <c r="D2689" s="58" t="e">
        <f>D2691</f>
        <v>#REF!</v>
      </c>
      <c r="E2689" s="58" t="e">
        <f t="shared" si="452"/>
        <v>#REF!</v>
      </c>
      <c r="F2689" s="58" t="e">
        <f t="shared" si="452"/>
        <v>#REF!</v>
      </c>
      <c r="G2689" s="58" t="e">
        <f t="shared" si="452"/>
        <v>#REF!</v>
      </c>
      <c r="H2689" s="58" t="e">
        <f t="shared" si="452"/>
        <v>#REF!</v>
      </c>
      <c r="I2689" s="58" t="e">
        <f t="shared" si="452"/>
        <v>#REF!</v>
      </c>
    </row>
    <row r="2690" spans="1:23" hidden="1" x14ac:dyDescent="0.2">
      <c r="A2690" s="21" t="s">
        <v>257</v>
      </c>
      <c r="B2690" s="8" t="s">
        <v>194</v>
      </c>
      <c r="C2690" s="58" t="e">
        <f t="shared" si="447"/>
        <v>#REF!</v>
      </c>
      <c r="D2690" s="58" t="e">
        <f>#REF!</f>
        <v>#REF!</v>
      </c>
      <c r="E2690" s="58" t="e">
        <f>#REF!</f>
        <v>#REF!</v>
      </c>
      <c r="F2690" s="58" t="e">
        <f>#REF!</f>
        <v>#REF!</v>
      </c>
      <c r="G2690" s="58" t="e">
        <f>#REF!</f>
        <v>#REF!</v>
      </c>
      <c r="H2690" s="58" t="e">
        <f>#REF!</f>
        <v>#REF!</v>
      </c>
      <c r="I2690" s="58" t="e">
        <f>#REF!</f>
        <v>#REF!</v>
      </c>
    </row>
    <row r="2691" spans="1:23" hidden="1" x14ac:dyDescent="0.2">
      <c r="A2691" s="18"/>
      <c r="B2691" s="227" t="s">
        <v>195</v>
      </c>
      <c r="C2691" s="58" t="e">
        <f t="shared" si="447"/>
        <v>#REF!</v>
      </c>
      <c r="D2691" s="58" t="e">
        <f>#REF!</f>
        <v>#REF!</v>
      </c>
      <c r="E2691" s="58" t="e">
        <f>#REF!</f>
        <v>#REF!</v>
      </c>
      <c r="F2691" s="58" t="e">
        <f>#REF!</f>
        <v>#REF!</v>
      </c>
      <c r="G2691" s="58" t="e">
        <f>#REF!</f>
        <v>#REF!</v>
      </c>
      <c r="H2691" s="58" t="e">
        <f>#REF!</f>
        <v>#REF!</v>
      </c>
      <c r="I2691" s="58" t="e">
        <f>#REF!</f>
        <v>#REF!</v>
      </c>
    </row>
    <row r="2692" spans="1:23" hidden="1" x14ac:dyDescent="0.2">
      <c r="A2692" s="628" t="s">
        <v>251</v>
      </c>
      <c r="B2692" s="629"/>
      <c r="C2692" s="629"/>
      <c r="D2692" s="629"/>
      <c r="E2692" s="629"/>
      <c r="F2692" s="629"/>
      <c r="G2692" s="629"/>
      <c r="H2692" s="629"/>
      <c r="I2692" s="630"/>
    </row>
    <row r="2693" spans="1:23" hidden="1" x14ac:dyDescent="0.2">
      <c r="A2693" s="40" t="s">
        <v>197</v>
      </c>
      <c r="B2693" s="27" t="s">
        <v>194</v>
      </c>
      <c r="C2693" s="58" t="e">
        <f t="shared" ref="C2693:C2698" si="453">D2693+E2693+F2693+G2693+H2693+I2693</f>
        <v>#REF!</v>
      </c>
      <c r="D2693" s="58" t="e">
        <f t="shared" ref="D2693:I2696" si="454">D2695</f>
        <v>#REF!</v>
      </c>
      <c r="E2693" s="72" t="e">
        <f t="shared" si="454"/>
        <v>#REF!</v>
      </c>
      <c r="F2693" s="58" t="e">
        <f t="shared" si="454"/>
        <v>#REF!</v>
      </c>
      <c r="G2693" s="58" t="e">
        <f t="shared" si="454"/>
        <v>#REF!</v>
      </c>
      <c r="H2693" s="58" t="e">
        <f t="shared" si="454"/>
        <v>#REF!</v>
      </c>
      <c r="I2693" s="58" t="e">
        <f t="shared" si="454"/>
        <v>#REF!</v>
      </c>
    </row>
    <row r="2694" spans="1:23" hidden="1" x14ac:dyDescent="0.2">
      <c r="A2694" s="41" t="s">
        <v>222</v>
      </c>
      <c r="B2694" s="29" t="s">
        <v>195</v>
      </c>
      <c r="C2694" s="58" t="e">
        <f t="shared" si="453"/>
        <v>#REF!</v>
      </c>
      <c r="D2694" s="58" t="e">
        <f t="shared" si="454"/>
        <v>#REF!</v>
      </c>
      <c r="E2694" s="72" t="e">
        <f t="shared" si="454"/>
        <v>#REF!</v>
      </c>
      <c r="F2694" s="58" t="e">
        <f t="shared" si="454"/>
        <v>#REF!</v>
      </c>
      <c r="G2694" s="58" t="e">
        <f t="shared" si="454"/>
        <v>#REF!</v>
      </c>
      <c r="H2694" s="58" t="e">
        <f t="shared" si="454"/>
        <v>#REF!</v>
      </c>
      <c r="I2694" s="58" t="e">
        <f t="shared" si="454"/>
        <v>#REF!</v>
      </c>
    </row>
    <row r="2695" spans="1:23" hidden="1" x14ac:dyDescent="0.2">
      <c r="A2695" s="63" t="s">
        <v>209</v>
      </c>
      <c r="B2695" s="27" t="s">
        <v>194</v>
      </c>
      <c r="C2695" s="58" t="e">
        <f t="shared" si="453"/>
        <v>#REF!</v>
      </c>
      <c r="D2695" s="58" t="e">
        <f>D2697</f>
        <v>#REF!</v>
      </c>
      <c r="E2695" s="58" t="e">
        <f t="shared" si="454"/>
        <v>#REF!</v>
      </c>
      <c r="F2695" s="58" t="e">
        <f t="shared" si="454"/>
        <v>#REF!</v>
      </c>
      <c r="G2695" s="58" t="e">
        <f t="shared" si="454"/>
        <v>#REF!</v>
      </c>
      <c r="H2695" s="58" t="e">
        <f t="shared" si="454"/>
        <v>#REF!</v>
      </c>
      <c r="I2695" s="58" t="e">
        <f t="shared" si="454"/>
        <v>#REF!</v>
      </c>
    </row>
    <row r="2696" spans="1:23" hidden="1" x14ac:dyDescent="0.2">
      <c r="A2696" s="42" t="s">
        <v>225</v>
      </c>
      <c r="B2696" s="29" t="s">
        <v>195</v>
      </c>
      <c r="C2696" s="58" t="e">
        <f t="shared" si="453"/>
        <v>#REF!</v>
      </c>
      <c r="D2696" s="58" t="e">
        <f>D2698</f>
        <v>#REF!</v>
      </c>
      <c r="E2696" s="58" t="e">
        <f t="shared" si="454"/>
        <v>#REF!</v>
      </c>
      <c r="F2696" s="58" t="e">
        <f t="shared" si="454"/>
        <v>#REF!</v>
      </c>
      <c r="G2696" s="58" t="e">
        <f t="shared" si="454"/>
        <v>#REF!</v>
      </c>
      <c r="H2696" s="58" t="e">
        <f t="shared" si="454"/>
        <v>#REF!</v>
      </c>
      <c r="I2696" s="58" t="e">
        <f t="shared" si="454"/>
        <v>#REF!</v>
      </c>
    </row>
    <row r="2697" spans="1:23" hidden="1" x14ac:dyDescent="0.2">
      <c r="A2697" s="21" t="s">
        <v>257</v>
      </c>
      <c r="B2697" s="8" t="s">
        <v>194</v>
      </c>
      <c r="C2697" s="58" t="e">
        <f t="shared" si="453"/>
        <v>#REF!</v>
      </c>
      <c r="D2697" s="58" t="e">
        <f>#REF!</f>
        <v>#REF!</v>
      </c>
      <c r="E2697" s="58" t="e">
        <f>#REF!</f>
        <v>#REF!</v>
      </c>
      <c r="F2697" s="58" t="e">
        <f>#REF!</f>
        <v>#REF!</v>
      </c>
      <c r="G2697" s="58" t="e">
        <f>#REF!</f>
        <v>#REF!</v>
      </c>
      <c r="H2697" s="58" t="e">
        <f>#REF!</f>
        <v>#REF!</v>
      </c>
      <c r="I2697" s="58" t="e">
        <f>#REF!</f>
        <v>#REF!</v>
      </c>
    </row>
    <row r="2698" spans="1:23" ht="12" hidden="1" customHeight="1" x14ac:dyDescent="0.2">
      <c r="A2698" s="18"/>
      <c r="B2698" s="227" t="s">
        <v>195</v>
      </c>
      <c r="C2698" s="58" t="e">
        <f t="shared" si="453"/>
        <v>#REF!</v>
      </c>
      <c r="D2698" s="58" t="e">
        <f>#REF!</f>
        <v>#REF!</v>
      </c>
      <c r="E2698" s="58" t="e">
        <f>#REF!</f>
        <v>#REF!</v>
      </c>
      <c r="F2698" s="58" t="e">
        <f>#REF!</f>
        <v>#REF!</v>
      </c>
      <c r="G2698" s="58" t="e">
        <f>#REF!</f>
        <v>#REF!</v>
      </c>
      <c r="H2698" s="58" t="e">
        <f>#REF!</f>
        <v>#REF!</v>
      </c>
      <c r="I2698" s="58" t="e">
        <f>#REF!</f>
        <v>#REF!</v>
      </c>
    </row>
    <row r="2699" spans="1:23" s="544" customFormat="1" x14ac:dyDescent="0.2">
      <c r="A2699" s="631" t="s">
        <v>251</v>
      </c>
      <c r="B2699" s="632"/>
      <c r="C2699" s="632"/>
      <c r="D2699" s="633"/>
      <c r="E2699" s="633"/>
      <c r="F2699" s="633"/>
      <c r="G2699" s="633"/>
      <c r="H2699" s="633"/>
      <c r="I2699" s="634"/>
      <c r="J2699" s="545"/>
      <c r="K2699" s="545"/>
      <c r="L2699" s="545"/>
      <c r="M2699" s="545"/>
      <c r="N2699" s="545"/>
      <c r="O2699" s="545"/>
      <c r="P2699" s="545"/>
      <c r="Q2699" s="545"/>
      <c r="R2699" s="545"/>
      <c r="S2699" s="545"/>
      <c r="T2699" s="545"/>
      <c r="U2699" s="545"/>
      <c r="V2699" s="545"/>
      <c r="W2699" s="545"/>
    </row>
    <row r="2700" spans="1:23" s="125" customFormat="1" x14ac:dyDescent="0.2">
      <c r="A2700" s="533" t="s">
        <v>197</v>
      </c>
      <c r="B2700" s="46" t="s">
        <v>194</v>
      </c>
      <c r="C2700" s="103">
        <f t="shared" ref="C2700:I2703" si="455">C2702</f>
        <v>120</v>
      </c>
      <c r="D2700" s="103">
        <f t="shared" si="455"/>
        <v>0</v>
      </c>
      <c r="E2700" s="103">
        <f t="shared" si="455"/>
        <v>120</v>
      </c>
      <c r="F2700" s="103">
        <f t="shared" si="455"/>
        <v>0</v>
      </c>
      <c r="G2700" s="103">
        <f t="shared" si="455"/>
        <v>0</v>
      </c>
      <c r="H2700" s="103">
        <f t="shared" si="455"/>
        <v>0</v>
      </c>
      <c r="I2700" s="103">
        <f t="shared" si="455"/>
        <v>0</v>
      </c>
    </row>
    <row r="2701" spans="1:23" s="125" customFormat="1" x14ac:dyDescent="0.2">
      <c r="A2701" s="100" t="s">
        <v>222</v>
      </c>
      <c r="B2701" s="45" t="s">
        <v>195</v>
      </c>
      <c r="C2701" s="103">
        <f t="shared" si="455"/>
        <v>120</v>
      </c>
      <c r="D2701" s="103">
        <f t="shared" si="455"/>
        <v>0</v>
      </c>
      <c r="E2701" s="103">
        <f t="shared" si="455"/>
        <v>120</v>
      </c>
      <c r="F2701" s="103">
        <f t="shared" si="455"/>
        <v>0</v>
      </c>
      <c r="G2701" s="103">
        <f t="shared" si="455"/>
        <v>0</v>
      </c>
      <c r="H2701" s="103">
        <f t="shared" si="455"/>
        <v>0</v>
      </c>
      <c r="I2701" s="103">
        <f t="shared" si="455"/>
        <v>0</v>
      </c>
    </row>
    <row r="2702" spans="1:23" s="125" customFormat="1" x14ac:dyDescent="0.2">
      <c r="A2702" s="93" t="s">
        <v>209</v>
      </c>
      <c r="B2702" s="534" t="s">
        <v>194</v>
      </c>
      <c r="C2702" s="103">
        <f t="shared" si="455"/>
        <v>120</v>
      </c>
      <c r="D2702" s="103">
        <f t="shared" si="455"/>
        <v>0</v>
      </c>
      <c r="E2702" s="103">
        <f t="shared" si="455"/>
        <v>120</v>
      </c>
      <c r="F2702" s="103">
        <f t="shared" si="455"/>
        <v>0</v>
      </c>
      <c r="G2702" s="103">
        <f t="shared" si="455"/>
        <v>0</v>
      </c>
      <c r="H2702" s="103">
        <f t="shared" si="455"/>
        <v>0</v>
      </c>
      <c r="I2702" s="103">
        <f t="shared" si="455"/>
        <v>0</v>
      </c>
    </row>
    <row r="2703" spans="1:23" s="125" customFormat="1" x14ac:dyDescent="0.2">
      <c r="A2703" s="14" t="s">
        <v>225</v>
      </c>
      <c r="B2703" s="44" t="s">
        <v>195</v>
      </c>
      <c r="C2703" s="103">
        <f>C2705</f>
        <v>120</v>
      </c>
      <c r="D2703" s="103">
        <f t="shared" si="455"/>
        <v>0</v>
      </c>
      <c r="E2703" s="103">
        <f t="shared" si="455"/>
        <v>120</v>
      </c>
      <c r="F2703" s="103">
        <f t="shared" si="455"/>
        <v>0</v>
      </c>
      <c r="G2703" s="103">
        <f t="shared" si="455"/>
        <v>0</v>
      </c>
      <c r="H2703" s="103">
        <f t="shared" si="455"/>
        <v>0</v>
      </c>
      <c r="I2703" s="103">
        <f t="shared" si="455"/>
        <v>0</v>
      </c>
    </row>
    <row r="2704" spans="1:23" s="125" customFormat="1" x14ac:dyDescent="0.2">
      <c r="A2704" s="19" t="s">
        <v>257</v>
      </c>
      <c r="B2704" s="534" t="s">
        <v>194</v>
      </c>
      <c r="C2704" s="103">
        <f>D2704+E2704+F2704+G2704+H2704+I2704</f>
        <v>120</v>
      </c>
      <c r="D2704" s="103">
        <f t="shared" ref="D2704:I2705" si="456">D1829</f>
        <v>0</v>
      </c>
      <c r="E2704" s="103">
        <f t="shared" si="456"/>
        <v>120</v>
      </c>
      <c r="F2704" s="103">
        <f t="shared" si="456"/>
        <v>0</v>
      </c>
      <c r="G2704" s="103">
        <f t="shared" si="456"/>
        <v>0</v>
      </c>
      <c r="H2704" s="103">
        <f t="shared" si="456"/>
        <v>0</v>
      </c>
      <c r="I2704" s="103">
        <f t="shared" si="456"/>
        <v>0</v>
      </c>
    </row>
    <row r="2705" spans="1:9" s="125" customFormat="1" x14ac:dyDescent="0.2">
      <c r="A2705" s="18"/>
      <c r="B2705" s="44" t="s">
        <v>195</v>
      </c>
      <c r="C2705" s="103">
        <f>D2705+E2705+F2705+G2705+H2705+I2705</f>
        <v>120</v>
      </c>
      <c r="D2705" s="103">
        <f t="shared" si="456"/>
        <v>0</v>
      </c>
      <c r="E2705" s="103">
        <f t="shared" si="456"/>
        <v>120</v>
      </c>
      <c r="F2705" s="103">
        <f t="shared" si="456"/>
        <v>0</v>
      </c>
      <c r="G2705" s="103">
        <f t="shared" si="456"/>
        <v>0</v>
      </c>
      <c r="H2705" s="103">
        <f t="shared" si="456"/>
        <v>0</v>
      </c>
      <c r="I2705" s="103">
        <f t="shared" si="456"/>
        <v>0</v>
      </c>
    </row>
    <row r="2706" spans="1:9" s="125" customFormat="1" x14ac:dyDescent="0.2">
      <c r="A2706" s="119"/>
      <c r="B2706" s="592"/>
      <c r="C2706" s="549"/>
      <c r="D2706" s="549"/>
      <c r="E2706" s="549"/>
      <c r="F2706" s="549"/>
      <c r="G2706" s="549"/>
      <c r="H2706" s="549"/>
      <c r="I2706" s="549"/>
    </row>
    <row r="2707" spans="1:9" x14ac:dyDescent="0.2">
      <c r="A2707" s="230" t="s">
        <v>269</v>
      </c>
      <c r="B2707" s="608" t="s">
        <v>379</v>
      </c>
      <c r="C2707" s="608"/>
      <c r="D2707" s="608"/>
      <c r="E2707" s="609"/>
      <c r="F2707" s="609"/>
      <c r="G2707" s="609"/>
      <c r="H2707" s="609"/>
      <c r="I2707" s="609"/>
    </row>
    <row r="2708" spans="1:9" x14ac:dyDescent="0.2">
      <c r="A2708" s="115" t="s">
        <v>270</v>
      </c>
      <c r="B2708" s="610" t="s">
        <v>377</v>
      </c>
      <c r="C2708" s="610"/>
      <c r="D2708" s="610"/>
      <c r="E2708" s="611"/>
      <c r="F2708" s="611"/>
      <c r="G2708" s="611"/>
      <c r="H2708" s="611"/>
      <c r="I2708" s="611"/>
    </row>
    <row r="2709" spans="1:9" x14ac:dyDescent="0.2">
      <c r="A2709" s="590" t="s">
        <v>279</v>
      </c>
      <c r="B2709" s="612" t="s">
        <v>378</v>
      </c>
      <c r="C2709" s="613"/>
      <c r="D2709" s="613"/>
      <c r="E2709" s="614"/>
      <c r="F2709" s="614"/>
      <c r="G2709" s="614"/>
      <c r="H2709" s="614"/>
      <c r="I2709" s="614"/>
    </row>
    <row r="2710" spans="1:9" x14ac:dyDescent="0.2">
      <c r="A2710" s="590"/>
      <c r="B2710" s="591"/>
      <c r="C2710" s="592"/>
      <c r="D2710" s="592"/>
      <c r="E2710" s="593"/>
      <c r="F2710" s="593"/>
      <c r="G2710" s="593"/>
      <c r="H2710" s="593"/>
      <c r="I2710" s="593"/>
    </row>
    <row r="2711" spans="1:9" x14ac:dyDescent="0.2">
      <c r="A2711" s="615" t="s">
        <v>775</v>
      </c>
      <c r="B2711" s="615"/>
      <c r="C2711" s="49"/>
      <c r="D2711" s="117"/>
      <c r="E2711" s="117"/>
      <c r="F2711" s="607"/>
      <c r="G2711" s="607"/>
      <c r="H2711" s="117"/>
      <c r="I2711" s="117"/>
    </row>
    <row r="2712" spans="1:9" x14ac:dyDescent="0.2">
      <c r="A2712" s="615" t="s">
        <v>189</v>
      </c>
      <c r="B2712" s="615"/>
      <c r="C2712" s="590"/>
      <c r="D2712" s="117"/>
      <c r="E2712" s="117"/>
      <c r="F2712" s="607"/>
      <c r="G2712" s="607"/>
      <c r="H2712" s="117"/>
      <c r="I2712" s="117"/>
    </row>
    <row r="2713" spans="1:9" x14ac:dyDescent="0.2">
      <c r="A2713" s="590"/>
      <c r="B2713" s="117"/>
      <c r="C2713" s="117"/>
      <c r="D2713" s="117"/>
      <c r="E2713" s="117"/>
      <c r="F2713" s="590"/>
      <c r="G2713" s="590"/>
      <c r="H2713" s="117"/>
      <c r="I2713" s="117"/>
    </row>
    <row r="2714" spans="1:9" x14ac:dyDescent="0.2">
      <c r="A2714" s="590"/>
      <c r="B2714" s="117"/>
      <c r="C2714" s="117"/>
      <c r="D2714" s="117"/>
      <c r="E2714" s="117"/>
      <c r="F2714" s="590"/>
      <c r="G2714" s="607"/>
      <c r="H2714" s="607"/>
      <c r="I2714" s="607"/>
    </row>
    <row r="2715" spans="1:9" x14ac:dyDescent="0.2">
      <c r="A2715" s="48"/>
      <c r="B2715" s="592"/>
      <c r="C2715" s="48"/>
      <c r="D2715" s="592"/>
      <c r="E2715" s="48"/>
      <c r="F2715" s="48"/>
      <c r="G2715" s="607"/>
      <c r="H2715" s="607"/>
      <c r="I2715" s="607"/>
    </row>
    <row r="2716" spans="1:9" x14ac:dyDescent="0.2">
      <c r="A2716" s="48"/>
      <c r="B2716" s="592"/>
      <c r="C2716" s="48"/>
      <c r="D2716" s="592"/>
      <c r="E2716" s="48"/>
      <c r="F2716" s="48"/>
      <c r="G2716" s="607"/>
      <c r="H2716" s="607"/>
      <c r="I2716" s="607"/>
    </row>
    <row r="2717" spans="1:9" x14ac:dyDescent="0.2">
      <c r="A2717" s="22"/>
      <c r="B2717" s="6"/>
      <c r="C2717" s="12"/>
      <c r="D2717" s="6"/>
      <c r="E2717" s="12"/>
      <c r="F2717" s="12"/>
      <c r="G2717" s="48"/>
      <c r="H2717" s="48"/>
      <c r="I2717" s="48"/>
    </row>
    <row r="2718" spans="1:9" x14ac:dyDescent="0.2">
      <c r="A2718" s="22"/>
      <c r="B2718" s="6"/>
      <c r="C2718" s="12"/>
      <c r="D2718" s="6"/>
      <c r="E2718" s="12"/>
      <c r="F2718" s="12"/>
      <c r="G2718" s="48"/>
      <c r="H2718" s="48"/>
      <c r="I2718" s="48"/>
    </row>
    <row r="2719" spans="1:9" x14ac:dyDescent="0.2">
      <c r="B2719" s="6"/>
      <c r="C2719" s="12"/>
      <c r="D2719" s="6"/>
      <c r="E2719" s="12"/>
      <c r="F2719" s="12"/>
      <c r="G2719" s="12"/>
      <c r="H2719" s="12"/>
      <c r="I2719" s="12"/>
    </row>
    <row r="2720" spans="1:9" x14ac:dyDescent="0.2">
      <c r="B2720" s="6"/>
      <c r="C2720" s="12"/>
      <c r="D2720" s="6"/>
      <c r="E2720" s="12"/>
      <c r="F2720" s="12"/>
      <c r="G2720" s="12"/>
      <c r="H2720" s="12"/>
      <c r="I2720" s="12"/>
    </row>
    <row r="2721" spans="2:9" x14ac:dyDescent="0.2">
      <c r="B2721" s="6"/>
      <c r="C2721" s="12"/>
      <c r="D2721" s="6"/>
      <c r="E2721" s="12"/>
      <c r="F2721" s="12"/>
      <c r="G2721" s="12"/>
      <c r="H2721" s="12"/>
      <c r="I2721" s="12"/>
    </row>
    <row r="2722" spans="2:9" x14ac:dyDescent="0.2">
      <c r="B2722" s="6"/>
      <c r="C2722" s="12"/>
      <c r="D2722" s="6"/>
      <c r="E2722" s="12"/>
      <c r="F2722" s="12"/>
      <c r="G2722" s="12"/>
      <c r="H2722" s="12"/>
      <c r="I2722" s="12"/>
    </row>
    <row r="2723" spans="2:9" x14ac:dyDescent="0.2">
      <c r="B2723" s="6"/>
      <c r="C2723" s="12"/>
      <c r="D2723" s="6"/>
      <c r="E2723" s="12"/>
      <c r="F2723" s="12"/>
      <c r="G2723" s="12"/>
      <c r="H2723" s="12"/>
      <c r="I2723" s="12"/>
    </row>
    <row r="2724" spans="2:9" x14ac:dyDescent="0.2">
      <c r="B2724" s="6"/>
      <c r="C2724" s="12"/>
      <c r="D2724" s="6"/>
      <c r="E2724" s="12"/>
      <c r="F2724" s="12"/>
      <c r="G2724" s="12"/>
      <c r="H2724" s="12"/>
      <c r="I2724" s="12"/>
    </row>
    <row r="2725" spans="2:9" x14ac:dyDescent="0.2">
      <c r="B2725" s="6"/>
      <c r="C2725" s="12"/>
      <c r="D2725" s="6"/>
      <c r="E2725" s="12"/>
      <c r="F2725" s="12"/>
      <c r="G2725" s="12"/>
      <c r="H2725" s="12"/>
      <c r="I2725" s="12"/>
    </row>
    <row r="2726" spans="2:9" x14ac:dyDescent="0.2">
      <c r="B2726" s="6"/>
      <c r="C2726" s="12"/>
      <c r="D2726" s="6"/>
      <c r="E2726" s="12"/>
      <c r="F2726" s="12"/>
      <c r="G2726" s="12"/>
      <c r="H2726" s="12"/>
      <c r="I2726" s="12"/>
    </row>
    <row r="2727" spans="2:9" x14ac:dyDescent="0.2">
      <c r="B2727" s="6"/>
      <c r="C2727" s="12"/>
      <c r="D2727" s="6"/>
      <c r="E2727" s="12"/>
      <c r="F2727" s="12"/>
      <c r="G2727" s="12"/>
      <c r="H2727" s="12"/>
      <c r="I2727" s="12"/>
    </row>
    <row r="2728" spans="2:9" x14ac:dyDescent="0.2">
      <c r="B2728" s="6"/>
      <c r="C2728" s="12"/>
      <c r="D2728" s="6"/>
      <c r="E2728" s="12"/>
      <c r="F2728" s="12"/>
      <c r="G2728" s="12"/>
      <c r="H2728" s="12"/>
      <c r="I2728" s="12"/>
    </row>
    <row r="2729" spans="2:9" x14ac:dyDescent="0.2">
      <c r="B2729" s="6"/>
      <c r="C2729" s="12"/>
      <c r="D2729" s="6"/>
      <c r="E2729" s="12"/>
      <c r="F2729" s="12"/>
      <c r="G2729" s="12"/>
      <c r="H2729" s="12"/>
      <c r="I2729" s="12"/>
    </row>
    <row r="2730" spans="2:9" x14ac:dyDescent="0.2">
      <c r="B2730" s="6"/>
      <c r="C2730" s="12"/>
      <c r="D2730" s="6"/>
      <c r="E2730" s="12"/>
      <c r="F2730" s="12"/>
      <c r="G2730" s="12"/>
      <c r="H2730" s="12"/>
      <c r="I2730" s="12"/>
    </row>
    <row r="2731" spans="2:9" x14ac:dyDescent="0.2">
      <c r="B2731" s="6"/>
      <c r="C2731" s="12"/>
      <c r="D2731" s="6"/>
      <c r="E2731" s="12"/>
      <c r="F2731" s="12"/>
      <c r="G2731" s="12"/>
      <c r="H2731" s="12"/>
      <c r="I2731" s="12"/>
    </row>
    <row r="2732" spans="2:9" x14ac:dyDescent="0.2">
      <c r="B2732" s="6"/>
      <c r="C2732" s="12"/>
      <c r="D2732" s="6"/>
      <c r="E2732" s="12"/>
      <c r="F2732" s="12"/>
      <c r="G2732" s="12"/>
      <c r="H2732" s="12"/>
      <c r="I2732" s="12"/>
    </row>
    <row r="2733" spans="2:9" x14ac:dyDescent="0.2">
      <c r="B2733" s="6"/>
      <c r="C2733" s="12"/>
      <c r="D2733" s="6"/>
      <c r="E2733" s="12"/>
      <c r="F2733" s="12"/>
      <c r="G2733" s="12"/>
      <c r="H2733" s="12"/>
      <c r="I2733" s="12"/>
    </row>
    <row r="2734" spans="2:9" x14ac:dyDescent="0.2">
      <c r="B2734" s="6"/>
      <c r="C2734" s="12"/>
      <c r="D2734" s="6"/>
      <c r="E2734" s="12"/>
      <c r="F2734" s="12"/>
      <c r="G2734" s="12"/>
      <c r="H2734" s="12"/>
      <c r="I2734" s="12"/>
    </row>
    <row r="2735" spans="2:9" x14ac:dyDescent="0.2">
      <c r="B2735" s="6"/>
      <c r="C2735" s="12"/>
      <c r="D2735" s="6"/>
      <c r="E2735" s="12"/>
      <c r="F2735" s="12"/>
      <c r="G2735" s="12"/>
      <c r="H2735" s="12"/>
      <c r="I2735" s="12"/>
    </row>
    <row r="2736" spans="2:9" x14ac:dyDescent="0.2">
      <c r="B2736" s="6"/>
      <c r="C2736" s="12"/>
      <c r="D2736" s="6"/>
      <c r="E2736" s="12"/>
      <c r="F2736" s="12"/>
      <c r="G2736" s="12"/>
      <c r="H2736" s="12"/>
      <c r="I2736" s="12"/>
    </row>
    <row r="2737" spans="2:9" x14ac:dyDescent="0.2">
      <c r="B2737" s="6"/>
      <c r="C2737" s="12"/>
      <c r="D2737" s="6"/>
      <c r="E2737" s="12"/>
      <c r="F2737" s="12"/>
      <c r="G2737" s="12"/>
      <c r="H2737" s="12"/>
      <c r="I2737" s="12"/>
    </row>
    <row r="2738" spans="2:9" x14ac:dyDescent="0.2">
      <c r="B2738" s="6"/>
      <c r="C2738" s="12"/>
      <c r="D2738" s="6"/>
      <c r="E2738" s="12"/>
      <c r="F2738" s="12"/>
      <c r="G2738" s="12"/>
      <c r="H2738" s="12"/>
      <c r="I2738" s="12"/>
    </row>
    <row r="2739" spans="2:9" x14ac:dyDescent="0.2">
      <c r="B2739" s="6"/>
      <c r="C2739" s="12"/>
      <c r="D2739" s="6"/>
      <c r="E2739" s="12"/>
      <c r="F2739" s="12"/>
      <c r="G2739" s="12"/>
      <c r="H2739" s="12"/>
      <c r="I2739" s="12"/>
    </row>
    <row r="2740" spans="2:9" x14ac:dyDescent="0.2">
      <c r="B2740" s="6"/>
      <c r="C2740" s="12"/>
      <c r="D2740" s="6"/>
      <c r="E2740" s="12"/>
      <c r="F2740" s="12"/>
      <c r="G2740" s="12"/>
      <c r="H2740" s="12"/>
      <c r="I2740" s="12"/>
    </row>
    <row r="2741" spans="2:9" x14ac:dyDescent="0.2">
      <c r="B2741" s="6"/>
      <c r="C2741" s="12"/>
      <c r="D2741" s="6"/>
      <c r="E2741" s="12"/>
      <c r="F2741" s="12"/>
      <c r="G2741" s="12"/>
      <c r="H2741" s="12"/>
      <c r="I2741" s="12"/>
    </row>
    <row r="2742" spans="2:9" x14ac:dyDescent="0.2">
      <c r="B2742" s="6"/>
      <c r="C2742" s="12"/>
      <c r="D2742" s="6"/>
      <c r="E2742" s="12"/>
      <c r="F2742" s="12"/>
      <c r="G2742" s="12"/>
      <c r="H2742" s="12"/>
      <c r="I2742" s="12"/>
    </row>
    <row r="2743" spans="2:9" x14ac:dyDescent="0.2">
      <c r="B2743" s="6"/>
      <c r="C2743" s="12"/>
      <c r="D2743" s="6"/>
      <c r="E2743" s="12"/>
      <c r="F2743" s="12"/>
      <c r="G2743" s="12"/>
      <c r="H2743" s="12"/>
      <c r="I2743" s="12"/>
    </row>
    <row r="2744" spans="2:9" x14ac:dyDescent="0.2">
      <c r="B2744" s="6"/>
      <c r="C2744" s="12"/>
      <c r="D2744" s="6"/>
      <c r="E2744" s="12"/>
      <c r="F2744" s="12"/>
      <c r="G2744" s="12"/>
      <c r="H2744" s="12"/>
      <c r="I2744" s="12"/>
    </row>
    <row r="2745" spans="2:9" x14ac:dyDescent="0.2">
      <c r="B2745" s="6"/>
      <c r="C2745" s="12"/>
      <c r="D2745" s="6"/>
      <c r="E2745" s="12"/>
      <c r="F2745" s="12"/>
      <c r="G2745" s="12"/>
      <c r="H2745" s="12"/>
      <c r="I2745" s="12"/>
    </row>
    <row r="2746" spans="2:9" x14ac:dyDescent="0.2">
      <c r="B2746" s="6"/>
      <c r="C2746" s="12"/>
      <c r="D2746" s="6"/>
      <c r="E2746" s="12"/>
      <c r="F2746" s="12"/>
      <c r="G2746" s="12"/>
      <c r="H2746" s="12"/>
      <c r="I2746" s="12"/>
    </row>
    <row r="2747" spans="2:9" x14ac:dyDescent="0.2">
      <c r="B2747" s="6"/>
      <c r="C2747" s="12"/>
      <c r="D2747" s="6"/>
      <c r="E2747" s="12"/>
      <c r="F2747" s="12"/>
      <c r="G2747" s="12"/>
      <c r="H2747" s="12"/>
      <c r="I2747" s="12"/>
    </row>
    <row r="2748" spans="2:9" x14ac:dyDescent="0.2">
      <c r="B2748" s="6"/>
      <c r="C2748" s="12"/>
      <c r="D2748" s="6"/>
      <c r="E2748" s="12"/>
      <c r="F2748" s="12"/>
      <c r="G2748" s="12"/>
      <c r="H2748" s="12"/>
      <c r="I2748" s="12"/>
    </row>
    <row r="2749" spans="2:9" x14ac:dyDescent="0.2">
      <c r="B2749" s="6"/>
      <c r="C2749" s="12"/>
      <c r="D2749" s="6"/>
      <c r="E2749" s="12"/>
      <c r="F2749" s="12"/>
      <c r="G2749" s="12"/>
      <c r="H2749" s="12"/>
      <c r="I2749" s="12"/>
    </row>
    <row r="2750" spans="2:9" x14ac:dyDescent="0.2">
      <c r="B2750" s="6"/>
      <c r="C2750" s="12"/>
      <c r="D2750" s="6"/>
      <c r="E2750" s="12"/>
      <c r="F2750" s="12"/>
      <c r="G2750" s="12"/>
      <c r="H2750" s="12"/>
      <c r="I2750" s="12"/>
    </row>
    <row r="2751" spans="2:9" x14ac:dyDescent="0.2">
      <c r="B2751" s="6"/>
      <c r="C2751" s="12"/>
      <c r="D2751" s="6"/>
      <c r="E2751" s="12"/>
      <c r="F2751" s="12"/>
      <c r="G2751" s="12"/>
      <c r="H2751" s="12"/>
      <c r="I2751" s="12"/>
    </row>
    <row r="2752" spans="2:9" x14ac:dyDescent="0.2">
      <c r="B2752" s="6"/>
      <c r="C2752" s="12"/>
      <c r="D2752" s="6"/>
      <c r="E2752" s="12"/>
      <c r="F2752" s="12"/>
      <c r="G2752" s="12"/>
      <c r="H2752" s="12"/>
      <c r="I2752" s="12"/>
    </row>
    <row r="2753" spans="2:9" x14ac:dyDescent="0.2">
      <c r="B2753" s="6"/>
      <c r="C2753" s="12"/>
      <c r="D2753" s="6"/>
      <c r="E2753" s="12"/>
      <c r="F2753" s="12"/>
      <c r="G2753" s="12"/>
      <c r="H2753" s="12"/>
      <c r="I2753" s="12"/>
    </row>
    <row r="2754" spans="2:9" x14ac:dyDescent="0.2">
      <c r="B2754" s="6"/>
      <c r="C2754" s="12"/>
      <c r="D2754" s="6"/>
      <c r="E2754" s="12"/>
      <c r="F2754" s="12"/>
      <c r="G2754" s="12"/>
      <c r="H2754" s="12"/>
      <c r="I2754" s="12"/>
    </row>
    <row r="2755" spans="2:9" x14ac:dyDescent="0.2">
      <c r="B2755" s="6"/>
      <c r="C2755" s="12"/>
      <c r="D2755" s="6"/>
      <c r="E2755" s="12"/>
      <c r="F2755" s="12"/>
      <c r="G2755" s="12"/>
      <c r="H2755" s="12"/>
      <c r="I2755" s="12"/>
    </row>
    <row r="2756" spans="2:9" x14ac:dyDescent="0.2">
      <c r="B2756" s="6"/>
      <c r="C2756" s="12"/>
      <c r="D2756" s="6"/>
      <c r="E2756" s="12"/>
      <c r="F2756" s="12"/>
      <c r="G2756" s="12"/>
      <c r="H2756" s="12"/>
      <c r="I2756" s="12"/>
    </row>
    <row r="2757" spans="2:9" x14ac:dyDescent="0.2">
      <c r="B2757" s="6"/>
      <c r="C2757" s="12"/>
      <c r="D2757" s="6"/>
      <c r="E2757" s="12"/>
      <c r="F2757" s="12"/>
      <c r="G2757" s="12"/>
      <c r="H2757" s="12"/>
      <c r="I2757" s="12"/>
    </row>
    <row r="2758" spans="2:9" x14ac:dyDescent="0.2">
      <c r="B2758" s="6"/>
      <c r="C2758" s="12"/>
      <c r="D2758" s="6"/>
      <c r="E2758" s="12"/>
      <c r="F2758" s="12"/>
      <c r="G2758" s="12"/>
      <c r="H2758" s="12"/>
      <c r="I2758" s="12"/>
    </row>
    <row r="2759" spans="2:9" x14ac:dyDescent="0.2">
      <c r="B2759" s="6"/>
      <c r="C2759" s="12"/>
      <c r="D2759" s="6"/>
      <c r="E2759" s="12"/>
      <c r="F2759" s="12"/>
      <c r="G2759" s="12"/>
      <c r="H2759" s="12"/>
      <c r="I2759" s="12"/>
    </row>
    <row r="2760" spans="2:9" x14ac:dyDescent="0.2">
      <c r="B2760" s="6"/>
      <c r="C2760" s="12"/>
      <c r="D2760" s="6"/>
      <c r="E2760" s="12"/>
      <c r="F2760" s="12"/>
      <c r="G2760" s="12"/>
      <c r="H2760" s="12"/>
      <c r="I2760" s="12"/>
    </row>
    <row r="2761" spans="2:9" x14ac:dyDescent="0.2">
      <c r="B2761" s="6"/>
      <c r="C2761" s="12"/>
      <c r="D2761" s="6"/>
      <c r="E2761" s="12"/>
      <c r="F2761" s="12"/>
      <c r="G2761" s="12"/>
      <c r="H2761" s="12"/>
      <c r="I2761" s="12"/>
    </row>
    <row r="2762" spans="2:9" x14ac:dyDescent="0.2">
      <c r="B2762" s="6"/>
      <c r="C2762" s="12"/>
      <c r="D2762" s="6"/>
      <c r="E2762" s="12"/>
      <c r="F2762" s="12"/>
      <c r="G2762" s="12"/>
      <c r="H2762" s="12"/>
      <c r="I2762" s="12"/>
    </row>
    <row r="2763" spans="2:9" x14ac:dyDescent="0.2">
      <c r="B2763" s="6"/>
      <c r="C2763" s="12"/>
      <c r="D2763" s="6"/>
      <c r="E2763" s="12"/>
      <c r="F2763" s="12"/>
      <c r="G2763" s="12"/>
      <c r="H2763" s="12"/>
      <c r="I2763" s="12"/>
    </row>
    <row r="2764" spans="2:9" x14ac:dyDescent="0.2">
      <c r="B2764" s="6"/>
      <c r="C2764" s="12"/>
      <c r="D2764" s="6"/>
      <c r="E2764" s="12"/>
      <c r="F2764" s="12"/>
      <c r="G2764" s="12"/>
      <c r="H2764" s="12"/>
      <c r="I2764" s="12"/>
    </row>
    <row r="2765" spans="2:9" x14ac:dyDescent="0.2">
      <c r="B2765" s="6"/>
      <c r="C2765" s="12"/>
      <c r="D2765" s="6"/>
      <c r="E2765" s="12"/>
      <c r="F2765" s="12"/>
      <c r="G2765" s="12"/>
      <c r="H2765" s="12"/>
      <c r="I2765" s="12"/>
    </row>
    <row r="2766" spans="2:9" x14ac:dyDescent="0.2">
      <c r="B2766" s="6"/>
      <c r="C2766" s="12"/>
      <c r="D2766" s="6"/>
      <c r="E2766" s="12"/>
      <c r="F2766" s="12"/>
      <c r="G2766" s="12"/>
      <c r="H2766" s="12"/>
      <c r="I2766" s="12"/>
    </row>
    <row r="2767" spans="2:9" x14ac:dyDescent="0.2">
      <c r="B2767" s="6"/>
      <c r="C2767" s="12"/>
      <c r="D2767" s="6"/>
      <c r="E2767" s="12"/>
      <c r="F2767" s="12"/>
      <c r="G2767" s="12"/>
      <c r="H2767" s="12"/>
      <c r="I2767" s="12"/>
    </row>
    <row r="2768" spans="2:9" x14ac:dyDescent="0.2">
      <c r="B2768" s="6"/>
      <c r="C2768" s="12"/>
      <c r="D2768" s="6"/>
      <c r="E2768" s="12"/>
      <c r="F2768" s="12"/>
      <c r="G2768" s="12"/>
      <c r="H2768" s="12"/>
      <c r="I2768" s="12"/>
    </row>
    <row r="2769" spans="2:9" x14ac:dyDescent="0.2">
      <c r="B2769" s="6"/>
      <c r="C2769" s="12"/>
      <c r="D2769" s="6"/>
      <c r="E2769" s="12"/>
      <c r="F2769" s="12"/>
      <c r="G2769" s="12"/>
      <c r="H2769" s="12"/>
      <c r="I2769" s="12"/>
    </row>
    <row r="2770" spans="2:9" x14ac:dyDescent="0.2">
      <c r="B2770" s="6"/>
      <c r="C2770" s="12"/>
      <c r="D2770" s="6"/>
      <c r="E2770" s="12"/>
      <c r="F2770" s="12"/>
      <c r="G2770" s="12"/>
      <c r="H2770" s="12"/>
      <c r="I2770" s="12"/>
    </row>
    <row r="2771" spans="2:9" x14ac:dyDescent="0.2">
      <c r="B2771" s="6"/>
      <c r="C2771" s="12"/>
      <c r="D2771" s="6"/>
      <c r="E2771" s="12"/>
      <c r="F2771" s="12"/>
      <c r="G2771" s="12"/>
      <c r="H2771" s="12"/>
      <c r="I2771" s="12"/>
    </row>
    <row r="2772" spans="2:9" x14ac:dyDescent="0.2">
      <c r="B2772" s="6"/>
      <c r="C2772" s="12"/>
      <c r="D2772" s="6"/>
      <c r="E2772" s="12"/>
      <c r="F2772" s="12"/>
      <c r="G2772" s="12"/>
      <c r="H2772" s="12"/>
      <c r="I2772" s="12"/>
    </row>
    <row r="2773" spans="2:9" x14ac:dyDescent="0.2">
      <c r="B2773" s="6"/>
      <c r="C2773" s="12"/>
      <c r="D2773" s="6"/>
      <c r="E2773" s="12"/>
      <c r="F2773" s="12"/>
      <c r="G2773" s="12"/>
      <c r="H2773" s="12"/>
      <c r="I2773" s="12"/>
    </row>
    <row r="2774" spans="2:9" x14ac:dyDescent="0.2">
      <c r="B2774" s="6"/>
      <c r="C2774" s="12"/>
      <c r="D2774" s="6"/>
      <c r="E2774" s="12"/>
      <c r="F2774" s="12"/>
      <c r="G2774" s="12"/>
      <c r="H2774" s="12"/>
      <c r="I2774" s="12"/>
    </row>
    <row r="2775" spans="2:9" x14ac:dyDescent="0.2">
      <c r="B2775" s="6"/>
      <c r="C2775" s="12"/>
      <c r="D2775" s="6"/>
      <c r="E2775" s="12"/>
      <c r="F2775" s="12"/>
      <c r="G2775" s="12"/>
      <c r="H2775" s="12"/>
      <c r="I2775" s="12"/>
    </row>
    <row r="2776" spans="2:9" x14ac:dyDescent="0.2">
      <c r="B2776" s="6"/>
      <c r="C2776" s="12"/>
      <c r="D2776" s="6"/>
      <c r="E2776" s="12"/>
      <c r="F2776" s="12"/>
      <c r="G2776" s="12"/>
      <c r="H2776" s="12"/>
      <c r="I2776" s="12"/>
    </row>
    <row r="2777" spans="2:9" x14ac:dyDescent="0.2">
      <c r="B2777" s="6"/>
      <c r="C2777" s="12"/>
      <c r="D2777" s="6"/>
      <c r="E2777" s="12"/>
      <c r="F2777" s="12"/>
      <c r="G2777" s="12"/>
      <c r="H2777" s="12"/>
      <c r="I2777" s="12"/>
    </row>
    <row r="2778" spans="2:9" x14ac:dyDescent="0.2">
      <c r="B2778" s="6"/>
      <c r="C2778" s="12"/>
      <c r="D2778" s="6"/>
      <c r="E2778" s="12"/>
      <c r="F2778" s="12"/>
      <c r="G2778" s="12"/>
      <c r="H2778" s="12"/>
      <c r="I2778" s="12"/>
    </row>
    <row r="2779" spans="2:9" x14ac:dyDescent="0.2">
      <c r="B2779" s="6"/>
      <c r="C2779" s="12"/>
      <c r="D2779" s="6"/>
      <c r="E2779" s="12"/>
      <c r="F2779" s="12"/>
      <c r="G2779" s="12"/>
      <c r="H2779" s="12"/>
      <c r="I2779" s="12"/>
    </row>
    <row r="2780" spans="2:9" x14ac:dyDescent="0.2">
      <c r="B2780" s="6"/>
      <c r="C2780" s="12"/>
      <c r="D2780" s="6"/>
      <c r="E2780" s="12"/>
      <c r="F2780" s="12"/>
      <c r="G2780" s="12"/>
      <c r="H2780" s="12"/>
      <c r="I2780" s="12"/>
    </row>
    <row r="2781" spans="2:9" x14ac:dyDescent="0.2">
      <c r="B2781" s="6"/>
      <c r="C2781" s="12"/>
      <c r="D2781" s="6"/>
      <c r="E2781" s="12"/>
      <c r="F2781" s="12"/>
      <c r="G2781" s="12"/>
      <c r="H2781" s="12"/>
      <c r="I2781" s="12"/>
    </row>
    <row r="2782" spans="2:9" x14ac:dyDescent="0.2">
      <c r="B2782" s="6"/>
      <c r="C2782" s="12"/>
      <c r="D2782" s="6"/>
      <c r="E2782" s="12"/>
      <c r="F2782" s="12"/>
      <c r="G2782" s="12"/>
      <c r="H2782" s="12"/>
      <c r="I2782" s="12"/>
    </row>
    <row r="2783" spans="2:9" x14ac:dyDescent="0.2">
      <c r="B2783" s="6"/>
      <c r="C2783" s="12"/>
      <c r="D2783" s="6"/>
      <c r="E2783" s="12"/>
      <c r="F2783" s="12"/>
      <c r="G2783" s="12"/>
      <c r="H2783" s="12"/>
      <c r="I2783" s="12"/>
    </row>
    <row r="2784" spans="2:9" x14ac:dyDescent="0.2">
      <c r="B2784" s="6"/>
      <c r="C2784" s="12"/>
      <c r="D2784" s="6"/>
      <c r="E2784" s="12"/>
      <c r="F2784" s="12"/>
      <c r="G2784" s="12"/>
      <c r="H2784" s="12"/>
      <c r="I2784" s="12"/>
    </row>
    <row r="2785" spans="2:9" x14ac:dyDescent="0.2">
      <c r="B2785" s="6"/>
      <c r="C2785" s="12"/>
      <c r="D2785" s="6"/>
      <c r="E2785" s="12"/>
      <c r="F2785" s="12"/>
      <c r="G2785" s="12"/>
      <c r="H2785" s="12"/>
      <c r="I2785" s="12"/>
    </row>
    <row r="2786" spans="2:9" x14ac:dyDescent="0.2">
      <c r="B2786" s="6"/>
      <c r="C2786" s="12"/>
      <c r="D2786" s="6"/>
      <c r="E2786" s="12"/>
      <c r="F2786" s="12"/>
      <c r="G2786" s="12"/>
      <c r="H2786" s="12"/>
      <c r="I2786" s="12"/>
    </row>
    <row r="2787" spans="2:9" x14ac:dyDescent="0.2">
      <c r="B2787" s="6"/>
      <c r="C2787" s="12"/>
      <c r="D2787" s="6"/>
      <c r="E2787" s="12"/>
      <c r="F2787" s="12"/>
      <c r="G2787" s="12"/>
      <c r="H2787" s="12"/>
      <c r="I2787" s="12"/>
    </row>
    <row r="2788" spans="2:9" x14ac:dyDescent="0.2">
      <c r="B2788" s="6"/>
      <c r="C2788" s="12"/>
      <c r="D2788" s="6"/>
      <c r="E2788" s="12"/>
      <c r="F2788" s="12"/>
      <c r="G2788" s="12"/>
      <c r="H2788" s="12"/>
      <c r="I2788" s="12"/>
    </row>
    <row r="2789" spans="2:9" x14ac:dyDescent="0.2">
      <c r="B2789" s="6"/>
      <c r="C2789" s="12"/>
      <c r="D2789" s="6"/>
      <c r="E2789" s="12"/>
      <c r="F2789" s="12"/>
      <c r="G2789" s="12"/>
      <c r="H2789" s="12"/>
      <c r="I2789" s="12"/>
    </row>
    <row r="2790" spans="2:9" x14ac:dyDescent="0.2">
      <c r="B2790" s="6"/>
      <c r="C2790" s="12"/>
      <c r="D2790" s="6"/>
      <c r="E2790" s="12"/>
      <c r="F2790" s="12"/>
      <c r="G2790" s="12"/>
      <c r="H2790" s="12"/>
      <c r="I2790" s="12"/>
    </row>
    <row r="2791" spans="2:9" x14ac:dyDescent="0.2">
      <c r="B2791" s="6"/>
      <c r="C2791" s="12"/>
      <c r="D2791" s="6"/>
      <c r="E2791" s="12"/>
      <c r="F2791" s="12"/>
      <c r="G2791" s="12"/>
      <c r="H2791" s="12"/>
      <c r="I2791" s="12"/>
    </row>
    <row r="2792" spans="2:9" x14ac:dyDescent="0.2">
      <c r="B2792" s="6"/>
      <c r="C2792" s="12"/>
      <c r="D2792" s="6"/>
      <c r="E2792" s="12"/>
      <c r="F2792" s="12"/>
      <c r="G2792" s="12"/>
      <c r="H2792" s="12"/>
      <c r="I2792" s="12"/>
    </row>
    <row r="2793" spans="2:9" x14ac:dyDescent="0.2">
      <c r="B2793" s="6"/>
      <c r="C2793" s="12"/>
      <c r="D2793" s="6"/>
      <c r="E2793" s="12"/>
      <c r="F2793" s="12"/>
      <c r="G2793" s="12"/>
      <c r="H2793" s="12"/>
      <c r="I2793" s="12"/>
    </row>
    <row r="2794" spans="2:9" x14ac:dyDescent="0.2">
      <c r="B2794" s="6"/>
      <c r="C2794" s="12"/>
      <c r="D2794" s="6"/>
      <c r="E2794" s="12"/>
      <c r="F2794" s="12"/>
      <c r="G2794" s="12"/>
      <c r="H2794" s="12"/>
      <c r="I2794" s="12"/>
    </row>
    <row r="2795" spans="2:9" x14ac:dyDescent="0.2">
      <c r="B2795" s="6"/>
      <c r="C2795" s="12"/>
      <c r="D2795" s="6"/>
      <c r="E2795" s="12"/>
      <c r="F2795" s="12"/>
      <c r="G2795" s="12"/>
      <c r="H2795" s="12"/>
      <c r="I2795" s="12"/>
    </row>
    <row r="2796" spans="2:9" x14ac:dyDescent="0.2">
      <c r="B2796" s="6"/>
      <c r="C2796" s="12"/>
      <c r="D2796" s="6"/>
      <c r="E2796" s="12"/>
      <c r="F2796" s="12"/>
      <c r="G2796" s="12"/>
      <c r="H2796" s="12"/>
      <c r="I2796" s="12"/>
    </row>
    <row r="2797" spans="2:9" x14ac:dyDescent="0.2">
      <c r="B2797" s="6"/>
      <c r="C2797" s="12"/>
      <c r="D2797" s="6"/>
      <c r="E2797" s="12"/>
      <c r="F2797" s="12"/>
      <c r="G2797" s="12"/>
      <c r="H2797" s="12"/>
      <c r="I2797" s="12"/>
    </row>
    <row r="2798" spans="2:9" x14ac:dyDescent="0.2">
      <c r="B2798" s="6"/>
      <c r="C2798" s="12"/>
      <c r="D2798" s="6"/>
      <c r="E2798" s="12"/>
      <c r="F2798" s="12"/>
      <c r="G2798" s="12"/>
      <c r="H2798" s="12"/>
      <c r="I2798" s="12"/>
    </row>
    <row r="2799" spans="2:9" x14ac:dyDescent="0.2">
      <c r="B2799" s="6"/>
      <c r="C2799" s="12"/>
      <c r="D2799" s="6"/>
      <c r="E2799" s="12"/>
      <c r="F2799" s="12"/>
      <c r="G2799" s="12"/>
      <c r="H2799" s="12"/>
      <c r="I2799" s="12"/>
    </row>
    <row r="2800" spans="2:9" x14ac:dyDescent="0.2">
      <c r="B2800" s="6"/>
      <c r="C2800" s="12"/>
      <c r="D2800" s="6"/>
      <c r="E2800" s="12"/>
      <c r="F2800" s="12"/>
      <c r="G2800" s="12"/>
      <c r="H2800" s="12"/>
      <c r="I2800" s="12"/>
    </row>
    <row r="2801" spans="2:9" x14ac:dyDescent="0.2">
      <c r="B2801" s="6"/>
      <c r="C2801" s="12"/>
      <c r="D2801" s="6"/>
      <c r="E2801" s="12"/>
      <c r="F2801" s="12"/>
      <c r="G2801" s="12"/>
      <c r="H2801" s="12"/>
      <c r="I2801" s="12"/>
    </row>
    <row r="2802" spans="2:9" x14ac:dyDescent="0.2">
      <c r="B2802" s="6"/>
      <c r="C2802" s="12"/>
      <c r="D2802" s="6"/>
      <c r="E2802" s="12"/>
      <c r="F2802" s="12"/>
      <c r="G2802" s="12"/>
      <c r="H2802" s="12"/>
      <c r="I2802" s="12"/>
    </row>
    <row r="2803" spans="2:9" x14ac:dyDescent="0.2">
      <c r="B2803" s="6"/>
      <c r="C2803" s="12"/>
      <c r="D2803" s="6"/>
      <c r="E2803" s="12"/>
      <c r="F2803" s="12"/>
      <c r="G2803" s="12"/>
      <c r="H2803" s="12"/>
      <c r="I2803" s="12"/>
    </row>
    <row r="2804" spans="2:9" x14ac:dyDescent="0.2">
      <c r="B2804" s="6"/>
      <c r="C2804" s="12"/>
      <c r="D2804" s="6"/>
      <c r="E2804" s="12"/>
      <c r="F2804" s="12"/>
      <c r="G2804" s="12"/>
      <c r="H2804" s="12"/>
      <c r="I2804" s="12"/>
    </row>
    <row r="2805" spans="2:9" x14ac:dyDescent="0.2">
      <c r="B2805" s="6"/>
      <c r="C2805" s="12"/>
      <c r="D2805" s="6"/>
      <c r="E2805" s="12"/>
      <c r="F2805" s="12"/>
      <c r="G2805" s="12"/>
      <c r="H2805" s="12"/>
      <c r="I2805" s="12"/>
    </row>
    <row r="2806" spans="2:9" x14ac:dyDescent="0.2">
      <c r="B2806" s="6"/>
      <c r="C2806" s="12"/>
      <c r="D2806" s="6"/>
      <c r="E2806" s="12"/>
      <c r="F2806" s="12"/>
      <c r="G2806" s="12"/>
      <c r="H2806" s="12"/>
      <c r="I2806" s="12"/>
    </row>
    <row r="2807" spans="2:9" x14ac:dyDescent="0.2">
      <c r="B2807" s="6"/>
      <c r="C2807" s="12"/>
      <c r="D2807" s="6"/>
      <c r="E2807" s="12"/>
      <c r="F2807" s="12"/>
      <c r="G2807" s="12"/>
      <c r="H2807" s="12"/>
      <c r="I2807" s="12"/>
    </row>
    <row r="2808" spans="2:9" x14ac:dyDescent="0.2">
      <c r="B2808" s="6"/>
      <c r="C2808" s="12"/>
      <c r="D2808" s="6"/>
      <c r="E2808" s="12"/>
      <c r="F2808" s="12"/>
      <c r="G2808" s="12"/>
      <c r="H2808" s="12"/>
      <c r="I2808" s="12"/>
    </row>
    <row r="2809" spans="2:9" x14ac:dyDescent="0.2">
      <c r="B2809" s="6"/>
      <c r="C2809" s="12"/>
      <c r="D2809" s="6"/>
      <c r="E2809" s="12"/>
      <c r="F2809" s="12"/>
      <c r="G2809" s="12"/>
      <c r="H2809" s="12"/>
      <c r="I2809" s="12"/>
    </row>
    <row r="2810" spans="2:9" x14ac:dyDescent="0.2">
      <c r="B2810" s="6"/>
      <c r="C2810" s="12"/>
      <c r="D2810" s="6"/>
      <c r="E2810" s="12"/>
      <c r="F2810" s="12"/>
      <c r="G2810" s="12"/>
      <c r="H2810" s="12"/>
      <c r="I2810" s="12"/>
    </row>
    <row r="2811" spans="2:9" x14ac:dyDescent="0.2">
      <c r="B2811" s="6"/>
      <c r="C2811" s="12"/>
      <c r="D2811" s="6"/>
      <c r="E2811" s="12"/>
      <c r="F2811" s="12"/>
      <c r="G2811" s="12"/>
      <c r="H2811" s="12"/>
      <c r="I2811" s="12"/>
    </row>
    <row r="2812" spans="2:9" x14ac:dyDescent="0.2">
      <c r="B2812" s="6"/>
      <c r="C2812" s="12"/>
      <c r="D2812" s="6"/>
      <c r="E2812" s="12"/>
      <c r="F2812" s="12"/>
      <c r="G2812" s="12"/>
      <c r="H2812" s="12"/>
      <c r="I2812" s="12"/>
    </row>
    <row r="2813" spans="2:9" x14ac:dyDescent="0.2">
      <c r="B2813" s="6"/>
      <c r="C2813" s="12"/>
      <c r="D2813" s="6"/>
      <c r="E2813" s="12"/>
      <c r="F2813" s="12"/>
      <c r="G2813" s="12"/>
      <c r="H2813" s="12"/>
      <c r="I2813" s="12"/>
    </row>
    <row r="2814" spans="2:9" x14ac:dyDescent="0.2">
      <c r="B2814" s="6"/>
      <c r="C2814" s="12"/>
      <c r="D2814" s="6"/>
      <c r="E2814" s="12"/>
      <c r="F2814" s="12"/>
      <c r="G2814" s="12"/>
      <c r="H2814" s="12"/>
      <c r="I2814" s="12"/>
    </row>
    <row r="2815" spans="2:9" x14ac:dyDescent="0.2">
      <c r="B2815" s="6"/>
      <c r="C2815" s="12"/>
      <c r="D2815" s="6"/>
      <c r="E2815" s="12"/>
      <c r="F2815" s="12"/>
      <c r="G2815" s="12"/>
      <c r="H2815" s="12"/>
      <c r="I2815" s="12"/>
    </row>
    <row r="2816" spans="2:9" x14ac:dyDescent="0.2">
      <c r="B2816" s="6"/>
      <c r="C2816" s="12"/>
      <c r="D2816" s="6"/>
      <c r="E2816" s="12"/>
      <c r="F2816" s="12"/>
      <c r="G2816" s="12"/>
      <c r="H2816" s="12"/>
      <c r="I2816" s="12"/>
    </row>
    <row r="2817" spans="2:9" x14ac:dyDescent="0.2">
      <c r="B2817" s="6"/>
      <c r="C2817" s="12"/>
      <c r="D2817" s="6"/>
      <c r="E2817" s="12"/>
      <c r="F2817" s="12"/>
      <c r="G2817" s="12"/>
      <c r="H2817" s="12"/>
      <c r="I2817" s="12"/>
    </row>
    <row r="2818" spans="2:9" x14ac:dyDescent="0.2">
      <c r="B2818" s="6"/>
      <c r="C2818" s="12"/>
      <c r="D2818" s="6"/>
      <c r="E2818" s="12"/>
      <c r="F2818" s="12"/>
      <c r="G2818" s="12"/>
      <c r="H2818" s="12"/>
      <c r="I2818" s="12"/>
    </row>
    <row r="2819" spans="2:9" x14ac:dyDescent="0.2">
      <c r="B2819" s="6"/>
      <c r="C2819" s="12"/>
      <c r="D2819" s="6"/>
      <c r="E2819" s="12"/>
      <c r="F2819" s="12"/>
      <c r="G2819" s="12"/>
      <c r="H2819" s="12"/>
      <c r="I2819" s="12"/>
    </row>
    <row r="2820" spans="2:9" x14ac:dyDescent="0.2">
      <c r="B2820" s="6"/>
      <c r="C2820" s="12"/>
      <c r="D2820" s="6"/>
      <c r="E2820" s="12"/>
      <c r="F2820" s="12"/>
      <c r="G2820" s="12"/>
      <c r="H2820" s="12"/>
      <c r="I2820" s="12"/>
    </row>
    <row r="2821" spans="2:9" x14ac:dyDescent="0.2">
      <c r="B2821" s="6"/>
      <c r="C2821" s="12"/>
      <c r="D2821" s="6"/>
      <c r="E2821" s="12"/>
      <c r="F2821" s="12"/>
      <c r="G2821" s="12"/>
      <c r="H2821" s="12"/>
      <c r="I2821" s="12"/>
    </row>
    <row r="2822" spans="2:9" x14ac:dyDescent="0.2">
      <c r="B2822" s="6"/>
      <c r="C2822" s="12"/>
      <c r="D2822" s="6"/>
      <c r="E2822" s="12"/>
      <c r="F2822" s="12"/>
      <c r="G2822" s="12"/>
      <c r="H2822" s="12"/>
      <c r="I2822" s="12"/>
    </row>
    <row r="2823" spans="2:9" x14ac:dyDescent="0.2">
      <c r="B2823" s="6"/>
      <c r="C2823" s="12"/>
      <c r="D2823" s="6"/>
      <c r="E2823" s="12"/>
      <c r="F2823" s="12"/>
      <c r="G2823" s="12"/>
      <c r="H2823" s="12"/>
      <c r="I2823" s="12"/>
    </row>
    <row r="2824" spans="2:9" x14ac:dyDescent="0.2">
      <c r="B2824" s="6"/>
      <c r="C2824" s="12"/>
      <c r="D2824" s="6"/>
      <c r="E2824" s="12"/>
      <c r="F2824" s="12"/>
      <c r="G2824" s="12"/>
      <c r="H2824" s="12"/>
      <c r="I2824" s="12"/>
    </row>
    <row r="2825" spans="2:9" x14ac:dyDescent="0.2">
      <c r="B2825" s="6"/>
      <c r="C2825" s="12"/>
      <c r="D2825" s="6"/>
      <c r="E2825" s="12"/>
      <c r="F2825" s="12"/>
      <c r="G2825" s="12"/>
      <c r="H2825" s="12"/>
      <c r="I2825" s="12"/>
    </row>
    <row r="2826" spans="2:9" x14ac:dyDescent="0.2">
      <c r="B2826" s="6"/>
      <c r="C2826" s="12"/>
      <c r="D2826" s="6"/>
      <c r="E2826" s="12"/>
      <c r="F2826" s="12"/>
      <c r="G2826" s="12"/>
      <c r="H2826" s="12"/>
      <c r="I2826" s="12"/>
    </row>
    <row r="2827" spans="2:9" x14ac:dyDescent="0.2">
      <c r="B2827" s="6"/>
      <c r="C2827" s="12"/>
      <c r="D2827" s="6"/>
      <c r="E2827" s="12"/>
      <c r="F2827" s="12"/>
      <c r="G2827" s="12"/>
      <c r="H2827" s="12"/>
      <c r="I2827" s="12"/>
    </row>
    <row r="2828" spans="2:9" x14ac:dyDescent="0.2">
      <c r="B2828" s="6"/>
      <c r="C2828" s="12"/>
      <c r="D2828" s="6"/>
      <c r="E2828" s="12"/>
      <c r="F2828" s="12"/>
      <c r="G2828" s="12"/>
      <c r="H2828" s="12"/>
      <c r="I2828" s="12"/>
    </row>
    <row r="2829" spans="2:9" x14ac:dyDescent="0.2">
      <c r="B2829" s="6"/>
      <c r="C2829" s="12"/>
      <c r="D2829" s="6"/>
      <c r="E2829" s="12"/>
      <c r="F2829" s="12"/>
      <c r="G2829" s="12"/>
      <c r="H2829" s="12"/>
      <c r="I2829" s="12"/>
    </row>
    <row r="2830" spans="2:9" x14ac:dyDescent="0.2">
      <c r="B2830" s="6"/>
      <c r="C2830" s="12"/>
      <c r="D2830" s="6"/>
      <c r="E2830" s="12"/>
      <c r="F2830" s="12"/>
      <c r="G2830" s="12"/>
      <c r="H2830" s="12"/>
      <c r="I2830" s="12"/>
    </row>
    <row r="2831" spans="2:9" x14ac:dyDescent="0.2">
      <c r="B2831" s="6"/>
      <c r="C2831" s="12"/>
      <c r="D2831" s="6"/>
      <c r="E2831" s="12"/>
      <c r="F2831" s="12"/>
      <c r="G2831" s="12"/>
      <c r="H2831" s="12"/>
      <c r="I2831" s="12"/>
    </row>
    <row r="2832" spans="2:9" x14ac:dyDescent="0.2">
      <c r="B2832" s="6"/>
      <c r="C2832" s="12"/>
      <c r="D2832" s="6"/>
      <c r="E2832" s="12"/>
      <c r="F2832" s="12"/>
      <c r="G2832" s="12"/>
      <c r="H2832" s="12"/>
      <c r="I2832" s="12"/>
    </row>
    <row r="2833" spans="2:9" x14ac:dyDescent="0.2">
      <c r="B2833" s="6"/>
      <c r="C2833" s="12"/>
      <c r="D2833" s="6"/>
      <c r="E2833" s="12"/>
      <c r="F2833" s="12"/>
      <c r="G2833" s="12"/>
      <c r="H2833" s="12"/>
      <c r="I2833" s="12"/>
    </row>
    <row r="2834" spans="2:9" x14ac:dyDescent="0.2">
      <c r="B2834" s="6"/>
      <c r="C2834" s="12"/>
      <c r="D2834" s="6"/>
      <c r="E2834" s="12"/>
      <c r="F2834" s="12"/>
      <c r="G2834" s="12"/>
      <c r="H2834" s="12"/>
      <c r="I2834" s="12"/>
    </row>
    <row r="2835" spans="2:9" x14ac:dyDescent="0.2">
      <c r="B2835" s="6"/>
      <c r="C2835" s="12"/>
      <c r="D2835" s="6"/>
      <c r="E2835" s="12"/>
      <c r="F2835" s="12"/>
      <c r="G2835" s="12"/>
      <c r="H2835" s="12"/>
      <c r="I2835" s="12"/>
    </row>
    <row r="2836" spans="2:9" x14ac:dyDescent="0.2">
      <c r="B2836" s="6"/>
      <c r="C2836" s="12"/>
      <c r="D2836" s="6"/>
      <c r="E2836" s="12"/>
      <c r="F2836" s="12"/>
      <c r="G2836" s="12"/>
      <c r="H2836" s="12"/>
      <c r="I2836" s="12"/>
    </row>
    <row r="2837" spans="2:9" x14ac:dyDescent="0.2">
      <c r="B2837" s="6"/>
      <c r="C2837" s="12"/>
      <c r="D2837" s="6"/>
      <c r="E2837" s="12"/>
      <c r="F2837" s="12"/>
      <c r="G2837" s="12"/>
      <c r="H2837" s="12"/>
      <c r="I2837" s="12"/>
    </row>
    <row r="2838" spans="2:9" x14ac:dyDescent="0.2">
      <c r="B2838" s="6"/>
      <c r="C2838" s="12"/>
      <c r="D2838" s="6"/>
      <c r="E2838" s="12"/>
      <c r="F2838" s="12"/>
      <c r="G2838" s="12"/>
      <c r="H2838" s="12"/>
      <c r="I2838" s="12"/>
    </row>
    <row r="2839" spans="2:9" x14ac:dyDescent="0.2">
      <c r="B2839" s="6"/>
      <c r="C2839" s="12"/>
      <c r="D2839" s="6"/>
      <c r="E2839" s="12"/>
      <c r="F2839" s="12"/>
      <c r="G2839" s="12"/>
      <c r="H2839" s="12"/>
      <c r="I2839" s="12"/>
    </row>
    <row r="2840" spans="2:9" x14ac:dyDescent="0.2">
      <c r="B2840" s="6"/>
      <c r="C2840" s="12"/>
      <c r="D2840" s="6"/>
      <c r="E2840" s="12"/>
      <c r="F2840" s="12"/>
      <c r="G2840" s="12"/>
      <c r="H2840" s="12"/>
      <c r="I2840" s="12"/>
    </row>
    <row r="2841" spans="2:9" x14ac:dyDescent="0.2">
      <c r="B2841" s="6"/>
      <c r="C2841" s="12"/>
      <c r="D2841" s="6"/>
      <c r="E2841" s="12"/>
      <c r="F2841" s="12"/>
      <c r="G2841" s="12"/>
      <c r="H2841" s="12"/>
      <c r="I2841" s="12"/>
    </row>
    <row r="2842" spans="2:9" x14ac:dyDescent="0.2">
      <c r="B2842" s="6"/>
      <c r="C2842" s="12"/>
      <c r="D2842" s="6"/>
      <c r="E2842" s="12"/>
      <c r="F2842" s="12"/>
      <c r="G2842" s="12"/>
      <c r="H2842" s="12"/>
      <c r="I2842" s="12"/>
    </row>
    <row r="2843" spans="2:9" x14ac:dyDescent="0.2">
      <c r="B2843" s="6"/>
      <c r="C2843" s="12"/>
      <c r="D2843" s="6"/>
      <c r="E2843" s="12"/>
      <c r="F2843" s="12"/>
      <c r="G2843" s="12"/>
      <c r="H2843" s="12"/>
      <c r="I2843" s="12"/>
    </row>
    <row r="2844" spans="2:9" x14ac:dyDescent="0.2">
      <c r="B2844" s="6"/>
      <c r="C2844" s="12"/>
      <c r="D2844" s="6"/>
      <c r="E2844" s="12"/>
      <c r="F2844" s="12"/>
      <c r="G2844" s="12"/>
      <c r="H2844" s="12"/>
      <c r="I2844" s="12"/>
    </row>
    <row r="2845" spans="2:9" x14ac:dyDescent="0.2">
      <c r="B2845" s="6"/>
      <c r="C2845" s="12"/>
      <c r="D2845" s="6"/>
      <c r="E2845" s="12"/>
      <c r="F2845" s="12"/>
      <c r="G2845" s="12"/>
      <c r="H2845" s="12"/>
      <c r="I2845" s="12"/>
    </row>
    <row r="2846" spans="2:9" x14ac:dyDescent="0.2">
      <c r="B2846" s="6"/>
      <c r="C2846" s="12"/>
      <c r="D2846" s="6"/>
      <c r="E2846" s="12"/>
      <c r="F2846" s="12"/>
      <c r="G2846" s="12"/>
      <c r="H2846" s="12"/>
      <c r="I2846" s="12"/>
    </row>
    <row r="2847" spans="2:9" x14ac:dyDescent="0.2">
      <c r="B2847" s="6"/>
      <c r="C2847" s="12"/>
      <c r="D2847" s="6"/>
      <c r="E2847" s="12"/>
      <c r="F2847" s="12"/>
      <c r="G2847" s="12"/>
      <c r="H2847" s="12"/>
      <c r="I2847" s="12"/>
    </row>
    <row r="2848" spans="2:9" x14ac:dyDescent="0.2">
      <c r="B2848" s="6"/>
      <c r="C2848" s="12"/>
      <c r="D2848" s="6"/>
      <c r="E2848" s="12"/>
      <c r="F2848" s="12"/>
      <c r="G2848" s="12"/>
      <c r="H2848" s="12"/>
      <c r="I2848" s="12"/>
    </row>
    <row r="2849" spans="2:9" x14ac:dyDescent="0.2">
      <c r="B2849" s="6"/>
      <c r="C2849" s="12"/>
      <c r="D2849" s="6"/>
      <c r="E2849" s="12"/>
      <c r="F2849" s="12"/>
      <c r="G2849" s="12"/>
      <c r="H2849" s="12"/>
      <c r="I2849" s="12"/>
    </row>
    <row r="2850" spans="2:9" x14ac:dyDescent="0.2">
      <c r="B2850" s="6"/>
      <c r="C2850" s="12"/>
      <c r="D2850" s="6"/>
      <c r="E2850" s="12"/>
      <c r="F2850" s="12"/>
      <c r="G2850" s="12"/>
      <c r="H2850" s="12"/>
      <c r="I2850" s="12"/>
    </row>
    <row r="2851" spans="2:9" x14ac:dyDescent="0.2">
      <c r="B2851" s="6"/>
      <c r="C2851" s="12"/>
      <c r="D2851" s="6"/>
      <c r="E2851" s="12"/>
      <c r="F2851" s="12"/>
      <c r="G2851" s="12"/>
      <c r="H2851" s="12"/>
      <c r="I2851" s="12"/>
    </row>
    <row r="2852" spans="2:9" x14ac:dyDescent="0.2">
      <c r="B2852" s="6"/>
      <c r="C2852" s="12"/>
      <c r="D2852" s="6"/>
      <c r="E2852" s="12"/>
      <c r="F2852" s="12"/>
      <c r="G2852" s="12"/>
      <c r="H2852" s="12"/>
      <c r="I2852" s="12"/>
    </row>
    <row r="2853" spans="2:9" x14ac:dyDescent="0.2">
      <c r="B2853" s="6"/>
      <c r="C2853" s="12"/>
      <c r="D2853" s="6"/>
      <c r="E2853" s="12"/>
      <c r="F2853" s="12"/>
      <c r="G2853" s="12"/>
      <c r="H2853" s="12"/>
      <c r="I2853" s="12"/>
    </row>
    <row r="2854" spans="2:9" x14ac:dyDescent="0.2">
      <c r="B2854" s="6"/>
      <c r="C2854" s="12"/>
      <c r="D2854" s="6"/>
      <c r="E2854" s="12"/>
      <c r="F2854" s="12"/>
      <c r="G2854" s="12"/>
      <c r="H2854" s="12"/>
      <c r="I2854" s="12"/>
    </row>
    <row r="2855" spans="2:9" x14ac:dyDescent="0.2">
      <c r="B2855" s="6"/>
      <c r="C2855" s="12"/>
      <c r="D2855" s="6"/>
      <c r="E2855" s="12"/>
      <c r="F2855" s="12"/>
      <c r="G2855" s="12"/>
      <c r="H2855" s="12"/>
      <c r="I2855" s="12"/>
    </row>
    <row r="2856" spans="2:9" x14ac:dyDescent="0.2">
      <c r="B2856" s="6"/>
      <c r="C2856" s="12"/>
      <c r="D2856" s="6"/>
      <c r="E2856" s="12"/>
      <c r="F2856" s="12"/>
      <c r="G2856" s="12"/>
      <c r="H2856" s="12"/>
      <c r="I2856" s="12"/>
    </row>
    <row r="2857" spans="2:9" x14ac:dyDescent="0.2">
      <c r="B2857" s="6"/>
      <c r="C2857" s="12"/>
      <c r="D2857" s="6"/>
      <c r="E2857" s="12"/>
      <c r="F2857" s="12"/>
      <c r="G2857" s="12"/>
      <c r="H2857" s="12"/>
      <c r="I2857" s="12"/>
    </row>
    <row r="2858" spans="2:9" x14ac:dyDescent="0.2">
      <c r="B2858" s="6"/>
      <c r="C2858" s="12"/>
      <c r="D2858" s="6"/>
      <c r="E2858" s="12"/>
      <c r="F2858" s="12"/>
      <c r="G2858" s="12"/>
      <c r="H2858" s="12"/>
      <c r="I2858" s="12"/>
    </row>
    <row r="2859" spans="2:9" x14ac:dyDescent="0.2">
      <c r="B2859" s="6"/>
      <c r="C2859" s="12"/>
      <c r="D2859" s="6"/>
      <c r="E2859" s="12"/>
      <c r="F2859" s="12"/>
      <c r="G2859" s="12"/>
      <c r="H2859" s="12"/>
      <c r="I2859" s="12"/>
    </row>
    <row r="2860" spans="2:9" x14ac:dyDescent="0.2">
      <c r="B2860" s="6"/>
      <c r="C2860" s="12"/>
      <c r="D2860" s="6"/>
      <c r="E2860" s="12"/>
      <c r="F2860" s="12"/>
      <c r="G2860" s="12"/>
      <c r="H2860" s="12"/>
      <c r="I2860" s="12"/>
    </row>
    <row r="2861" spans="2:9" x14ac:dyDescent="0.2">
      <c r="B2861" s="6"/>
      <c r="C2861" s="12"/>
      <c r="D2861" s="6"/>
      <c r="E2861" s="12"/>
      <c r="F2861" s="12"/>
      <c r="G2861" s="12"/>
      <c r="H2861" s="12"/>
      <c r="I2861" s="12"/>
    </row>
    <row r="2862" spans="2:9" x14ac:dyDescent="0.2">
      <c r="B2862" s="6"/>
      <c r="C2862" s="12"/>
      <c r="D2862" s="6"/>
      <c r="E2862" s="12"/>
      <c r="F2862" s="12"/>
      <c r="G2862" s="12"/>
      <c r="H2862" s="12"/>
      <c r="I2862" s="12"/>
    </row>
    <row r="2863" spans="2:9" x14ac:dyDescent="0.2">
      <c r="B2863" s="6"/>
      <c r="C2863" s="12"/>
      <c r="D2863" s="6"/>
      <c r="E2863" s="12"/>
      <c r="F2863" s="12"/>
      <c r="G2863" s="12"/>
      <c r="H2863" s="12"/>
      <c r="I2863" s="12"/>
    </row>
    <row r="2864" spans="2:9" x14ac:dyDescent="0.2">
      <c r="B2864" s="6"/>
      <c r="C2864" s="12"/>
      <c r="D2864" s="6"/>
      <c r="E2864" s="12"/>
      <c r="F2864" s="12"/>
      <c r="G2864" s="12"/>
      <c r="H2864" s="12"/>
      <c r="I2864" s="12"/>
    </row>
    <row r="2865" spans="2:9" x14ac:dyDescent="0.2">
      <c r="B2865" s="6"/>
      <c r="C2865" s="12"/>
      <c r="D2865" s="6"/>
      <c r="E2865" s="12"/>
      <c r="F2865" s="12"/>
      <c r="G2865" s="12"/>
      <c r="H2865" s="12"/>
      <c r="I2865" s="12"/>
    </row>
    <row r="2866" spans="2:9" x14ac:dyDescent="0.2">
      <c r="B2866" s="6"/>
      <c r="C2866" s="12"/>
      <c r="D2866" s="6"/>
      <c r="E2866" s="12"/>
      <c r="F2866" s="12"/>
      <c r="G2866" s="12"/>
      <c r="H2866" s="12"/>
      <c r="I2866" s="12"/>
    </row>
    <row r="2867" spans="2:9" x14ac:dyDescent="0.2">
      <c r="B2867" s="6"/>
      <c r="C2867" s="12"/>
      <c r="D2867" s="6"/>
      <c r="E2867" s="12"/>
      <c r="F2867" s="12"/>
      <c r="G2867" s="12"/>
      <c r="H2867" s="12"/>
      <c r="I2867" s="12"/>
    </row>
    <row r="2868" spans="2:9" x14ac:dyDescent="0.2">
      <c r="B2868" s="6"/>
      <c r="C2868" s="12"/>
      <c r="D2868" s="6"/>
      <c r="E2868" s="12"/>
      <c r="F2868" s="12"/>
      <c r="G2868" s="12"/>
      <c r="H2868" s="12"/>
      <c r="I2868" s="12"/>
    </row>
    <row r="2869" spans="2:9" x14ac:dyDescent="0.2">
      <c r="B2869" s="6"/>
      <c r="C2869" s="12"/>
      <c r="D2869" s="6"/>
      <c r="E2869" s="12"/>
      <c r="F2869" s="12"/>
      <c r="G2869" s="12"/>
      <c r="H2869" s="12"/>
      <c r="I2869" s="12"/>
    </row>
    <row r="2870" spans="2:9" x14ac:dyDescent="0.2">
      <c r="B2870" s="6"/>
      <c r="C2870" s="12"/>
      <c r="D2870" s="6"/>
      <c r="E2870" s="12"/>
      <c r="F2870" s="12"/>
      <c r="G2870" s="12"/>
      <c r="H2870" s="12"/>
      <c r="I2870" s="12"/>
    </row>
    <row r="2871" spans="2:9" x14ac:dyDescent="0.2">
      <c r="B2871" s="6"/>
      <c r="C2871" s="12"/>
      <c r="D2871" s="6"/>
      <c r="E2871" s="12"/>
      <c r="F2871" s="12"/>
      <c r="G2871" s="12"/>
      <c r="H2871" s="12"/>
      <c r="I2871" s="12"/>
    </row>
    <row r="2872" spans="2:9" x14ac:dyDescent="0.2">
      <c r="G2872" s="12"/>
      <c r="H2872" s="12"/>
      <c r="I2872" s="12"/>
    </row>
    <row r="2873" spans="2:9" x14ac:dyDescent="0.2">
      <c r="G2873" s="12"/>
      <c r="H2873" s="12"/>
      <c r="I2873" s="12"/>
    </row>
  </sheetData>
  <mergeCells count="106">
    <mergeCell ref="B11:I11"/>
    <mergeCell ref="F14:I14"/>
    <mergeCell ref="F15:I15"/>
    <mergeCell ref="F16:I16"/>
    <mergeCell ref="A17:I17"/>
    <mergeCell ref="A18:I18"/>
    <mergeCell ref="F1:I1"/>
    <mergeCell ref="A3:I3"/>
    <mergeCell ref="A4:I4"/>
    <mergeCell ref="A5:I5"/>
    <mergeCell ref="B9:I9"/>
    <mergeCell ref="B10:I10"/>
    <mergeCell ref="A68:I68"/>
    <mergeCell ref="A91:I91"/>
    <mergeCell ref="A92:I92"/>
    <mergeCell ref="A109:I109"/>
    <mergeCell ref="A124:I124"/>
    <mergeCell ref="A151:I151"/>
    <mergeCell ref="E20:E23"/>
    <mergeCell ref="F20:F23"/>
    <mergeCell ref="G20:G23"/>
    <mergeCell ref="H20:H23"/>
    <mergeCell ref="I20:I23"/>
    <mergeCell ref="A67:I67"/>
    <mergeCell ref="A231:I231"/>
    <mergeCell ref="A252:I252"/>
    <mergeCell ref="A267:I267"/>
    <mergeCell ref="A306:I306"/>
    <mergeCell ref="A337:I337"/>
    <mergeCell ref="A352:I352"/>
    <mergeCell ref="A160:I160"/>
    <mergeCell ref="A161:I161"/>
    <mergeCell ref="A168:A169"/>
    <mergeCell ref="A226:A227"/>
    <mergeCell ref="A228:A229"/>
    <mergeCell ref="A230:I230"/>
    <mergeCell ref="A445:I445"/>
    <mergeCell ref="A478:I478"/>
    <mergeCell ref="A553:A554"/>
    <mergeCell ref="A555:I555"/>
    <mergeCell ref="A570:I570"/>
    <mergeCell ref="A591:I591"/>
    <mergeCell ref="A367:I367"/>
    <mergeCell ref="A402:I402"/>
    <mergeCell ref="A403:I403"/>
    <mergeCell ref="A440:I440"/>
    <mergeCell ref="A441:I441"/>
    <mergeCell ref="A444:I444"/>
    <mergeCell ref="A1824:I1824"/>
    <mergeCell ref="A1841:I1841"/>
    <mergeCell ref="A1842:I1842"/>
    <mergeCell ref="A1861:I1861"/>
    <mergeCell ref="A1882:A1883"/>
    <mergeCell ref="A1886:A1887"/>
    <mergeCell ref="A616:I616"/>
    <mergeCell ref="A633:I633"/>
    <mergeCell ref="A1312:I1312"/>
    <mergeCell ref="A1471:I1471"/>
    <mergeCell ref="A1760:I1760"/>
    <mergeCell ref="A1787:I1787"/>
    <mergeCell ref="A1917:I1917"/>
    <mergeCell ref="A2056:I2056"/>
    <mergeCell ref="A2097:I2097"/>
    <mergeCell ref="A2178:I2178"/>
    <mergeCell ref="A2255:I2255"/>
    <mergeCell ref="A2256:I2256"/>
    <mergeCell ref="A1888:A1889"/>
    <mergeCell ref="A1892:A1893"/>
    <mergeCell ref="A1896:A1897"/>
    <mergeCell ref="A1898:A1899"/>
    <mergeCell ref="A1900:A1901"/>
    <mergeCell ref="A1902:A1903"/>
    <mergeCell ref="A2423:I2423"/>
    <mergeCell ref="A2484:I2484"/>
    <mergeCell ref="A2557:I2557"/>
    <mergeCell ref="A2583:I2583"/>
    <mergeCell ref="A2596:I2596"/>
    <mergeCell ref="A2597:I2597"/>
    <mergeCell ref="A2271:I2271"/>
    <mergeCell ref="A2282:I2282"/>
    <mergeCell ref="A2293:I2293"/>
    <mergeCell ref="A2294:I2294"/>
    <mergeCell ref="A2317:I2317"/>
    <mergeCell ref="A2332:I2332"/>
    <mergeCell ref="A2653:I2653"/>
    <mergeCell ref="A2667:I2667"/>
    <mergeCell ref="A2676:I2676"/>
    <mergeCell ref="A2677:I2677"/>
    <mergeCell ref="A2692:I2692"/>
    <mergeCell ref="A2699:I2699"/>
    <mergeCell ref="A2606:I2606"/>
    <mergeCell ref="A2613:I2613"/>
    <mergeCell ref="A2620:I2620"/>
    <mergeCell ref="A2627:I2627"/>
    <mergeCell ref="A2635:I2635"/>
    <mergeCell ref="A2644:I2644"/>
    <mergeCell ref="G2714:I2714"/>
    <mergeCell ref="G2715:I2715"/>
    <mergeCell ref="G2716:I2716"/>
    <mergeCell ref="B2707:I2707"/>
    <mergeCell ref="B2708:I2708"/>
    <mergeCell ref="B2709:I2709"/>
    <mergeCell ref="A2711:B2711"/>
    <mergeCell ref="F2711:G2711"/>
    <mergeCell ref="A2712:B2712"/>
    <mergeCell ref="F2712:G2712"/>
  </mergeCells>
  <pageMargins left="0.70866141732283472" right="0.31496062992125984" top="0.55118110236220474" bottom="0.55118110236220474" header="0.31496062992125984" footer="0.31496062992125984"/>
  <pageSetup scale="90"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13.12.2019 (2)</vt:lpstr>
      <vt:lpstr>'13.12.2019 (2)'!Print_Titles</vt:lpstr>
    </vt:vector>
  </TitlesOfParts>
  <Company>Ministerul Finantelor Publice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P.</dc:creator>
  <cp:lastModifiedBy>TΣOДOR OLTΣANU</cp:lastModifiedBy>
  <cp:lastPrinted>2020-01-08T08:04:49Z</cp:lastPrinted>
  <dcterms:created xsi:type="dcterms:W3CDTF">2003-05-13T09:24:28Z</dcterms:created>
  <dcterms:modified xsi:type="dcterms:W3CDTF">2020-01-27T12:55:06Z</dcterms:modified>
</cp:coreProperties>
</file>